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conclusionfutureit.sharepoint.com/sites/CBS-Intern-MilieuenKwaliteit-ConclusionCares/Gedeelde documenten/Conclusion Cares/4. Communicatie/Website/"/>
    </mc:Choice>
  </mc:AlternateContent>
  <xr:revisionPtr revIDLastSave="0" documentId="8_{0044AC74-3644-4D34-9B30-E29F493B0D52}" xr6:coauthVersionLast="47" xr6:coauthVersionMax="47" xr10:uidLastSave="{00000000-0000-0000-0000-000000000000}"/>
  <bookViews>
    <workbookView xWindow="-28920" yWindow="-120" windowWidth="29040" windowHeight="15840" activeTab="2" xr2:uid="{C949871D-578C-A74B-953A-A1BE7DD989A3}"/>
  </bookViews>
  <sheets>
    <sheet name="Footprints" sheetId="1" r:id="rId1"/>
    <sheet name="Voortgang" sheetId="4" r:id="rId2"/>
    <sheet name="Data" sheetId="3" r:id="rId3"/>
    <sheet name="Input keuzevariabelen" sheetId="2" r:id="rId4"/>
    <sheet name="Verbruik vestigingen 2022-1" sheetId="9" r:id="rId5"/>
    <sheet name="Verbruik vestigingen 2021" sheetId="8" r:id="rId6"/>
    <sheet name="Verbruik vestigingen 2020" sheetId="6" r:id="rId7"/>
    <sheet name="Energiebeoordelingen" sheetId="7" r:id="rId8"/>
  </sheets>
  <definedNames>
    <definedName name="_xlnm._FilterDatabase" localSheetId="2" hidden="1">Data!$C$7:$O$572</definedName>
    <definedName name="_xlnm._FilterDatabase" localSheetId="0" hidden="1">Data!$C$7:$N$432</definedName>
    <definedName name="_xlnm._FilterDatabase" localSheetId="3" hidden="1">'Input keuzevariabelen'!$B$10:$B$24</definedName>
    <definedName name="_xlnm._FilterDatabase" localSheetId="6" hidden="1">'Verbruik vestigingen 2020'!$B$7:$B$18</definedName>
    <definedName name="_xlnm._FilterDatabase" localSheetId="5" hidden="1">'Verbruik vestigingen 2021'!#REF!</definedName>
    <definedName name="_xlnm._FilterDatabase" localSheetId="4" hidden="1">'Verbruik vestigingen 2022-1'!#REF!</definedName>
    <definedName name="_xlnm._FilterDatabase" localSheetId="1" hidden="1">Data!$C$7:$N$432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9" roundtripDataSignature="AMtx7mi9VS5mYA618VdBQwS3MPzMzXqNSw=="/>
    </ext>
  </extLst>
</workbook>
</file>

<file path=xl/calcChain.xml><?xml version="1.0" encoding="utf-8"?>
<calcChain xmlns="http://schemas.openxmlformats.org/spreadsheetml/2006/main">
  <c r="J460" i="3" l="1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459" i="3"/>
  <c r="J458" i="3"/>
  <c r="H142" i="2"/>
  <c r="J10" i="9" l="1"/>
  <c r="J34" i="9"/>
  <c r="J31" i="9"/>
  <c r="J29" i="9"/>
  <c r="J28" i="9"/>
  <c r="I34" i="9"/>
  <c r="I31" i="9"/>
  <c r="I29" i="9"/>
  <c r="I28" i="9"/>
  <c r="J27" i="9"/>
  <c r="I27" i="9"/>
  <c r="J17" i="9"/>
  <c r="I17" i="9"/>
  <c r="J21" i="9"/>
  <c r="I21" i="9"/>
  <c r="J22" i="9"/>
  <c r="I22" i="9"/>
  <c r="I19" i="9"/>
  <c r="J18" i="9"/>
  <c r="J19" i="9"/>
  <c r="Z18" i="6"/>
  <c r="I18" i="9"/>
  <c r="K26" i="9"/>
  <c r="I26" i="9"/>
  <c r="H491" i="3"/>
  <c r="H484" i="3"/>
  <c r="K484" i="3"/>
  <c r="I484" i="3"/>
  <c r="F484" i="3"/>
  <c r="I25" i="8"/>
  <c r="H500" i="3"/>
  <c r="H459" i="3"/>
  <c r="K459" i="3"/>
  <c r="I459" i="3"/>
  <c r="F459" i="3"/>
  <c r="H490" i="3"/>
  <c r="H489" i="3"/>
  <c r="H464" i="3"/>
  <c r="H463" i="3"/>
  <c r="L463" i="3" s="1"/>
  <c r="I11" i="9"/>
  <c r="J11" i="9"/>
  <c r="H462" i="3"/>
  <c r="F37" i="9"/>
  <c r="F36" i="9"/>
  <c r="F38" i="9" s="1"/>
  <c r="K25" i="9"/>
  <c r="H25" i="9"/>
  <c r="J24" i="9"/>
  <c r="I24" i="9"/>
  <c r="J23" i="9"/>
  <c r="I23" i="9"/>
  <c r="E46" i="9"/>
  <c r="H46" i="9" s="1"/>
  <c r="H48" i="9" s="1"/>
  <c r="I48" i="9" s="1"/>
  <c r="J16" i="9"/>
  <c r="I16" i="9"/>
  <c r="J15" i="9"/>
  <c r="I15" i="9"/>
  <c r="J14" i="9"/>
  <c r="I14" i="9"/>
  <c r="J13" i="9"/>
  <c r="I13" i="9"/>
  <c r="J12" i="9"/>
  <c r="I12" i="9"/>
  <c r="H9" i="9"/>
  <c r="K9" i="9" s="1"/>
  <c r="J8" i="9"/>
  <c r="I8" i="9"/>
  <c r="J7" i="9"/>
  <c r="I7" i="9"/>
  <c r="H7" i="9"/>
  <c r="H509" i="3"/>
  <c r="K487" i="3"/>
  <c r="L487" i="3"/>
  <c r="I487" i="3"/>
  <c r="F487" i="3"/>
  <c r="K486" i="3"/>
  <c r="L486" i="3"/>
  <c r="I486" i="3"/>
  <c r="F486" i="3"/>
  <c r="K485" i="3"/>
  <c r="L485" i="3"/>
  <c r="I485" i="3"/>
  <c r="F485" i="3"/>
  <c r="K482" i="3"/>
  <c r="L482" i="3"/>
  <c r="I482" i="3"/>
  <c r="F482" i="3"/>
  <c r="K481" i="3"/>
  <c r="L481" i="3"/>
  <c r="I481" i="3"/>
  <c r="F481" i="3"/>
  <c r="K480" i="3"/>
  <c r="L480" i="3"/>
  <c r="I480" i="3"/>
  <c r="F480" i="3"/>
  <c r="K479" i="3"/>
  <c r="L479" i="3"/>
  <c r="I479" i="3"/>
  <c r="F479" i="3"/>
  <c r="K478" i="3"/>
  <c r="L478" i="3"/>
  <c r="I478" i="3"/>
  <c r="F478" i="3"/>
  <c r="K477" i="3"/>
  <c r="L477" i="3"/>
  <c r="I477" i="3"/>
  <c r="F477" i="3"/>
  <c r="K476" i="3"/>
  <c r="L476" i="3"/>
  <c r="I476" i="3"/>
  <c r="F476" i="3"/>
  <c r="K475" i="3"/>
  <c r="L475" i="3"/>
  <c r="I475" i="3"/>
  <c r="F475" i="3"/>
  <c r="K474" i="3"/>
  <c r="L474" i="3"/>
  <c r="I474" i="3"/>
  <c r="F474" i="3"/>
  <c r="K473" i="3"/>
  <c r="L473" i="3"/>
  <c r="I473" i="3"/>
  <c r="F473" i="3"/>
  <c r="K472" i="3"/>
  <c r="L472" i="3"/>
  <c r="I472" i="3"/>
  <c r="F472" i="3"/>
  <c r="K471" i="3"/>
  <c r="L471" i="3"/>
  <c r="I471" i="3"/>
  <c r="F471" i="3"/>
  <c r="K468" i="3"/>
  <c r="L468" i="3"/>
  <c r="I468" i="3"/>
  <c r="F468" i="3"/>
  <c r="K469" i="3"/>
  <c r="L469" i="3"/>
  <c r="I469" i="3"/>
  <c r="F469" i="3"/>
  <c r="K470" i="3"/>
  <c r="L470" i="3"/>
  <c r="I470" i="3"/>
  <c r="F470" i="3"/>
  <c r="K466" i="3"/>
  <c r="L466" i="3"/>
  <c r="I466" i="3"/>
  <c r="F466" i="3"/>
  <c r="K465" i="3"/>
  <c r="L465" i="3"/>
  <c r="I465" i="3"/>
  <c r="F465" i="3"/>
  <c r="K462" i="3"/>
  <c r="L462" i="3"/>
  <c r="I462" i="3"/>
  <c r="F462" i="3"/>
  <c r="K463" i="3"/>
  <c r="I463" i="3"/>
  <c r="F463" i="3"/>
  <c r="K464" i="3"/>
  <c r="I464" i="3"/>
  <c r="F464" i="3"/>
  <c r="J23" i="8"/>
  <c r="I30" i="8"/>
  <c r="I7" i="8"/>
  <c r="K39" i="9" l="1"/>
  <c r="L484" i="3"/>
  <c r="L459" i="3"/>
  <c r="L464" i="3"/>
  <c r="E51" i="9"/>
  <c r="H51" i="9" s="1"/>
  <c r="H53" i="9" s="1"/>
  <c r="I53" i="9" s="1"/>
  <c r="I9" i="9"/>
  <c r="I39" i="9" s="1"/>
  <c r="H157" i="3"/>
  <c r="H412" i="3" s="1"/>
  <c r="H142" i="3"/>
  <c r="H143" i="3"/>
  <c r="H141" i="3"/>
  <c r="H155" i="3"/>
  <c r="H156" i="3"/>
  <c r="H158" i="3"/>
  <c r="H154" i="3"/>
  <c r="H149" i="3"/>
  <c r="H150" i="3"/>
  <c r="H151" i="3"/>
  <c r="H152" i="3"/>
  <c r="H153" i="3"/>
  <c r="H148" i="3"/>
  <c r="H146" i="3"/>
  <c r="H134" i="3"/>
  <c r="H137" i="3"/>
  <c r="H136" i="3"/>
  <c r="H135" i="3"/>
  <c r="H139" i="3"/>
  <c r="H140" i="3"/>
  <c r="G41" i="6"/>
  <c r="G43" i="6"/>
  <c r="H43" i="6" s="1"/>
  <c r="H37" i="8"/>
  <c r="H39" i="8"/>
  <c r="H138" i="3" l="1"/>
  <c r="K400" i="3" l="1"/>
  <c r="K399" i="3"/>
  <c r="J399" i="3"/>
  <c r="L399" i="3" s="1"/>
  <c r="I399" i="3"/>
  <c r="F399" i="3"/>
  <c r="H378" i="3" l="1"/>
  <c r="H377" i="3"/>
  <c r="H376" i="3"/>
  <c r="K378" i="3"/>
  <c r="J378" i="3"/>
  <c r="I378" i="3"/>
  <c r="F378" i="3"/>
  <c r="K377" i="3"/>
  <c r="I377" i="3"/>
  <c r="F377" i="3"/>
  <c r="K376" i="3"/>
  <c r="J376" i="3"/>
  <c r="I376" i="3"/>
  <c r="F376" i="3"/>
  <c r="C9" i="7"/>
  <c r="C40" i="7"/>
  <c r="L376" i="3" l="1"/>
  <c r="L378" i="3"/>
  <c r="C53" i="7"/>
  <c r="C21" i="7"/>
  <c r="C20" i="7"/>
  <c r="C19" i="7"/>
  <c r="C18" i="7"/>
  <c r="K374" i="3"/>
  <c r="J374" i="3"/>
  <c r="L374" i="3" s="1"/>
  <c r="I374" i="3"/>
  <c r="F374" i="3"/>
  <c r="K373" i="3"/>
  <c r="J373" i="3"/>
  <c r="L373" i="3" s="1"/>
  <c r="I373" i="3"/>
  <c r="F373" i="3"/>
  <c r="K372" i="3"/>
  <c r="I372" i="3"/>
  <c r="F372" i="3"/>
  <c r="K369" i="3"/>
  <c r="I369" i="3"/>
  <c r="F369" i="3"/>
  <c r="K370" i="3"/>
  <c r="J370" i="3"/>
  <c r="L370" i="3" s="1"/>
  <c r="I370" i="3"/>
  <c r="F370" i="3"/>
  <c r="K371" i="3"/>
  <c r="J371" i="3"/>
  <c r="L371" i="3" s="1"/>
  <c r="I371" i="3"/>
  <c r="F371" i="3"/>
  <c r="C79" i="1"/>
  <c r="I8" i="8" l="1"/>
  <c r="I17" i="8"/>
  <c r="E42" i="8"/>
  <c r="H42" i="8" s="1"/>
  <c r="H44" i="8" s="1"/>
  <c r="I44" i="8" s="1"/>
  <c r="E37" i="8"/>
  <c r="I39" i="8" s="1"/>
  <c r="Z31" i="6"/>
  <c r="H7" i="8"/>
  <c r="J7" i="8"/>
  <c r="J8" i="8"/>
  <c r="H9" i="8"/>
  <c r="K9" i="8" s="1"/>
  <c r="I10" i="8"/>
  <c r="J10" i="8"/>
  <c r="I11" i="8"/>
  <c r="J11" i="8"/>
  <c r="I12" i="8"/>
  <c r="J12" i="8"/>
  <c r="I13" i="8"/>
  <c r="J13" i="8"/>
  <c r="I14" i="8"/>
  <c r="J14" i="8"/>
  <c r="I15" i="8"/>
  <c r="J15" i="8"/>
  <c r="I16" i="8"/>
  <c r="J16" i="8"/>
  <c r="J17" i="8"/>
  <c r="I18" i="8"/>
  <c r="J18" i="8"/>
  <c r="H19" i="8"/>
  <c r="J19" i="8" s="1"/>
  <c r="I19" i="8"/>
  <c r="I20" i="8"/>
  <c r="J20" i="8"/>
  <c r="I21" i="8"/>
  <c r="J21" i="8"/>
  <c r="I22" i="8"/>
  <c r="J22" i="8"/>
  <c r="I23" i="8"/>
  <c r="H24" i="8"/>
  <c r="K24" i="8"/>
  <c r="K25" i="8"/>
  <c r="I26" i="8"/>
  <c r="J26" i="8"/>
  <c r="F27" i="8"/>
  <c r="F28" i="8"/>
  <c r="AB25" i="6"/>
  <c r="AB9" i="6"/>
  <c r="W28" i="6"/>
  <c r="Z12" i="6"/>
  <c r="K430" i="3"/>
  <c r="J430" i="3"/>
  <c r="I430" i="3"/>
  <c r="F430" i="3"/>
  <c r="K410" i="3"/>
  <c r="J410" i="3"/>
  <c r="I410" i="3"/>
  <c r="F410" i="3"/>
  <c r="K405" i="3"/>
  <c r="J405" i="3"/>
  <c r="I405" i="3"/>
  <c r="F405" i="3"/>
  <c r="K426" i="3"/>
  <c r="J426" i="3"/>
  <c r="I426" i="3"/>
  <c r="F426" i="3"/>
  <c r="K427" i="3"/>
  <c r="J427" i="3"/>
  <c r="I427" i="3"/>
  <c r="F427" i="3"/>
  <c r="K403" i="3"/>
  <c r="J403" i="3"/>
  <c r="I403" i="3"/>
  <c r="F403" i="3"/>
  <c r="K424" i="3"/>
  <c r="J424" i="3"/>
  <c r="I424" i="3"/>
  <c r="F424" i="3"/>
  <c r="K433" i="3"/>
  <c r="J433" i="3"/>
  <c r="I433" i="3"/>
  <c r="F433" i="3"/>
  <c r="F413" i="3"/>
  <c r="I413" i="3"/>
  <c r="J413" i="3"/>
  <c r="K413" i="3"/>
  <c r="H439" i="3"/>
  <c r="F439" i="3"/>
  <c r="I439" i="3"/>
  <c r="J439" i="3"/>
  <c r="K439" i="3"/>
  <c r="A401" i="3"/>
  <c r="H401" i="3" s="1"/>
  <c r="W29" i="6"/>
  <c r="I9" i="8" l="1"/>
  <c r="K30" i="8"/>
  <c r="F29" i="8"/>
  <c r="H405" i="3"/>
  <c r="L405" i="3" s="1"/>
  <c r="H410" i="3"/>
  <c r="L410" i="3" s="1"/>
  <c r="H403" i="3"/>
  <c r="L403" i="3" s="1"/>
  <c r="H413" i="3"/>
  <c r="L413" i="3" s="1"/>
  <c r="L439" i="3"/>
  <c r="W27" i="6"/>
  <c r="K456" i="3" l="1"/>
  <c r="J456" i="3"/>
  <c r="L456" i="3" s="1"/>
  <c r="I456" i="3"/>
  <c r="F456" i="3"/>
  <c r="K455" i="3"/>
  <c r="J455" i="3"/>
  <c r="L455" i="3" s="1"/>
  <c r="I455" i="3"/>
  <c r="F455" i="3"/>
  <c r="K454" i="3"/>
  <c r="J454" i="3"/>
  <c r="L454" i="3" s="1"/>
  <c r="I454" i="3"/>
  <c r="F454" i="3"/>
  <c r="K453" i="3"/>
  <c r="J453" i="3"/>
  <c r="L453" i="3" s="1"/>
  <c r="I453" i="3"/>
  <c r="F453" i="3"/>
  <c r="K452" i="3"/>
  <c r="J452" i="3"/>
  <c r="L452" i="3" s="1"/>
  <c r="I452" i="3"/>
  <c r="F452" i="3"/>
  <c r="K451" i="3"/>
  <c r="J451" i="3"/>
  <c r="L451" i="3" s="1"/>
  <c r="I451" i="3"/>
  <c r="F451" i="3"/>
  <c r="K450" i="3"/>
  <c r="J450" i="3"/>
  <c r="L450" i="3" s="1"/>
  <c r="I450" i="3"/>
  <c r="F450" i="3"/>
  <c r="K449" i="3"/>
  <c r="J449" i="3"/>
  <c r="L449" i="3" s="1"/>
  <c r="I449" i="3"/>
  <c r="F449" i="3"/>
  <c r="K448" i="3"/>
  <c r="J448" i="3"/>
  <c r="L448" i="3" s="1"/>
  <c r="I448" i="3"/>
  <c r="F448" i="3"/>
  <c r="K447" i="3"/>
  <c r="J447" i="3"/>
  <c r="L447" i="3" s="1"/>
  <c r="I447" i="3"/>
  <c r="F447" i="3"/>
  <c r="K446" i="3"/>
  <c r="J446" i="3"/>
  <c r="L446" i="3" s="1"/>
  <c r="I446" i="3"/>
  <c r="F446" i="3"/>
  <c r="K445" i="3"/>
  <c r="J445" i="3"/>
  <c r="L445" i="3" s="1"/>
  <c r="I445" i="3"/>
  <c r="F445" i="3"/>
  <c r="K444" i="3"/>
  <c r="J444" i="3"/>
  <c r="L444" i="3" s="1"/>
  <c r="I444" i="3"/>
  <c r="F444" i="3"/>
  <c r="K443" i="3"/>
  <c r="J443" i="3"/>
  <c r="L443" i="3" s="1"/>
  <c r="I443" i="3"/>
  <c r="F443" i="3"/>
  <c r="K442" i="3"/>
  <c r="J442" i="3"/>
  <c r="L442" i="3" s="1"/>
  <c r="I442" i="3"/>
  <c r="F442" i="3"/>
  <c r="K441" i="3"/>
  <c r="J441" i="3"/>
  <c r="L441" i="3" s="1"/>
  <c r="I441" i="3"/>
  <c r="F441" i="3"/>
  <c r="K440" i="3"/>
  <c r="J440" i="3"/>
  <c r="L440" i="3" s="1"/>
  <c r="I440" i="3"/>
  <c r="F440" i="3"/>
  <c r="C30" i="7" l="1"/>
  <c r="C29" i="7"/>
  <c r="D28" i="7"/>
  <c r="E28" i="7" s="1"/>
  <c r="F28" i="7" s="1"/>
  <c r="G28" i="7" s="1"/>
  <c r="H28" i="7" s="1"/>
  <c r="I28" i="7" s="1"/>
  <c r="H407" i="3"/>
  <c r="G46" i="6"/>
  <c r="D41" i="6"/>
  <c r="D46" i="6"/>
  <c r="H409" i="3" l="1"/>
  <c r="H408" i="3"/>
  <c r="H416" i="3"/>
  <c r="H417" i="3"/>
  <c r="H404" i="3"/>
  <c r="H406" i="3"/>
  <c r="H419" i="3"/>
  <c r="H418" i="3"/>
  <c r="Z30" i="6"/>
  <c r="AA15" i="6"/>
  <c r="H438" i="3" s="1"/>
  <c r="AA14" i="6"/>
  <c r="H437" i="3" s="1"/>
  <c r="AA13" i="6"/>
  <c r="AA12" i="6"/>
  <c r="Z15" i="6"/>
  <c r="Z14" i="6"/>
  <c r="Z13" i="6"/>
  <c r="Z8" i="6" l="1"/>
  <c r="AA8" i="6"/>
  <c r="Z10" i="6"/>
  <c r="AA10" i="6"/>
  <c r="Z16" i="6"/>
  <c r="AA16" i="6"/>
  <c r="Z17" i="6"/>
  <c r="AA17" i="6"/>
  <c r="AA11" i="6"/>
  <c r="Z11" i="6"/>
  <c r="F393" i="3"/>
  <c r="E14" i="1" l="1"/>
  <c r="F434" i="3"/>
  <c r="AA26" i="6"/>
  <c r="AA23" i="6"/>
  <c r="AA21" i="6"/>
  <c r="AA22" i="6"/>
  <c r="AA20" i="6"/>
  <c r="AA18" i="6"/>
  <c r="Z26" i="6"/>
  <c r="Z25" i="6"/>
  <c r="Z21" i="6"/>
  <c r="Z22" i="6"/>
  <c r="Z23" i="6"/>
  <c r="Z20" i="6"/>
  <c r="I415" i="3"/>
  <c r="J415" i="3"/>
  <c r="L415" i="3" s="1"/>
  <c r="K415" i="3"/>
  <c r="I416" i="3"/>
  <c r="J416" i="3"/>
  <c r="L416" i="3" s="1"/>
  <c r="K416" i="3"/>
  <c r="I417" i="3"/>
  <c r="J417" i="3"/>
  <c r="L417" i="3" s="1"/>
  <c r="K417" i="3"/>
  <c r="I418" i="3"/>
  <c r="J418" i="3"/>
  <c r="L418" i="3" s="1"/>
  <c r="K418" i="3"/>
  <c r="I419" i="3"/>
  <c r="J419" i="3"/>
  <c r="L419" i="3" s="1"/>
  <c r="K419" i="3"/>
  <c r="F415" i="3"/>
  <c r="F416" i="3"/>
  <c r="F417" i="3"/>
  <c r="F418" i="3"/>
  <c r="F419" i="3"/>
  <c r="AB30" i="6"/>
  <c r="H431" i="3"/>
  <c r="H411" i="3"/>
  <c r="F428" i="3"/>
  <c r="I428" i="3"/>
  <c r="J428" i="3"/>
  <c r="K428" i="3"/>
  <c r="F429" i="3"/>
  <c r="I429" i="3"/>
  <c r="J429" i="3"/>
  <c r="K429" i="3"/>
  <c r="F431" i="3"/>
  <c r="I431" i="3"/>
  <c r="J431" i="3"/>
  <c r="K431" i="3"/>
  <c r="F432" i="3"/>
  <c r="I432" i="3"/>
  <c r="J432" i="3"/>
  <c r="K432" i="3"/>
  <c r="I434" i="3"/>
  <c r="J434" i="3"/>
  <c r="K434" i="3"/>
  <c r="F435" i="3"/>
  <c r="I435" i="3"/>
  <c r="J435" i="3"/>
  <c r="K435" i="3"/>
  <c r="F436" i="3"/>
  <c r="I436" i="3"/>
  <c r="J436" i="3"/>
  <c r="K436" i="3"/>
  <c r="F437" i="3"/>
  <c r="I437" i="3"/>
  <c r="J437" i="3"/>
  <c r="L437" i="3" s="1"/>
  <c r="K437" i="3"/>
  <c r="F438" i="3"/>
  <c r="I438" i="3"/>
  <c r="J438" i="3"/>
  <c r="L438" i="3" s="1"/>
  <c r="K438" i="3"/>
  <c r="F457" i="3"/>
  <c r="I457" i="3"/>
  <c r="J457" i="3"/>
  <c r="L457" i="3" s="1"/>
  <c r="K457" i="3"/>
  <c r="F458" i="3"/>
  <c r="I458" i="3"/>
  <c r="L458" i="3"/>
  <c r="K458" i="3"/>
  <c r="F460" i="3"/>
  <c r="I460" i="3"/>
  <c r="L460" i="3"/>
  <c r="K460" i="3"/>
  <c r="F461" i="3"/>
  <c r="I461" i="3"/>
  <c r="L461" i="3"/>
  <c r="K461" i="3"/>
  <c r="F467" i="3"/>
  <c r="I467" i="3"/>
  <c r="L467" i="3"/>
  <c r="K467" i="3"/>
  <c r="F483" i="3"/>
  <c r="I483" i="3"/>
  <c r="L483" i="3"/>
  <c r="K483" i="3"/>
  <c r="F488" i="3"/>
  <c r="I488" i="3"/>
  <c r="L488" i="3"/>
  <c r="K488" i="3"/>
  <c r="F489" i="3"/>
  <c r="I489" i="3"/>
  <c r="L489" i="3"/>
  <c r="K489" i="3"/>
  <c r="F490" i="3"/>
  <c r="I490" i="3"/>
  <c r="L490" i="3"/>
  <c r="K490" i="3"/>
  <c r="F491" i="3"/>
  <c r="I491" i="3"/>
  <c r="L491" i="3"/>
  <c r="K491" i="3"/>
  <c r="F492" i="3"/>
  <c r="I492" i="3"/>
  <c r="L492" i="3"/>
  <c r="K492" i="3"/>
  <c r="F493" i="3"/>
  <c r="I493" i="3"/>
  <c r="L493" i="3"/>
  <c r="K493" i="3"/>
  <c r="F494" i="3"/>
  <c r="I494" i="3"/>
  <c r="L494" i="3"/>
  <c r="K494" i="3"/>
  <c r="F495" i="3"/>
  <c r="I495" i="3"/>
  <c r="L495" i="3"/>
  <c r="K495" i="3"/>
  <c r="F496" i="3"/>
  <c r="I496" i="3"/>
  <c r="L496" i="3"/>
  <c r="K496" i="3"/>
  <c r="F497" i="3"/>
  <c r="I497" i="3"/>
  <c r="L497" i="3"/>
  <c r="K497" i="3"/>
  <c r="F498" i="3"/>
  <c r="I498" i="3"/>
  <c r="L498" i="3"/>
  <c r="K498" i="3"/>
  <c r="F499" i="3"/>
  <c r="I499" i="3"/>
  <c r="L499" i="3"/>
  <c r="K499" i="3"/>
  <c r="F500" i="3"/>
  <c r="I500" i="3"/>
  <c r="L500" i="3"/>
  <c r="K500" i="3"/>
  <c r="F501" i="3"/>
  <c r="I501" i="3"/>
  <c r="L501" i="3"/>
  <c r="K501" i="3"/>
  <c r="F502" i="3"/>
  <c r="I502" i="3"/>
  <c r="L502" i="3"/>
  <c r="K502" i="3"/>
  <c r="F503" i="3"/>
  <c r="I503" i="3"/>
  <c r="L503" i="3"/>
  <c r="K503" i="3"/>
  <c r="F504" i="3"/>
  <c r="I504" i="3"/>
  <c r="L504" i="3"/>
  <c r="K504" i="3"/>
  <c r="F505" i="3"/>
  <c r="I505" i="3"/>
  <c r="L505" i="3"/>
  <c r="K505" i="3"/>
  <c r="F506" i="3"/>
  <c r="I506" i="3"/>
  <c r="L506" i="3"/>
  <c r="K506" i="3"/>
  <c r="F507" i="3"/>
  <c r="I507" i="3"/>
  <c r="L507" i="3"/>
  <c r="K507" i="3"/>
  <c r="F508" i="3"/>
  <c r="I508" i="3"/>
  <c r="L508" i="3"/>
  <c r="K508" i="3"/>
  <c r="F509" i="3"/>
  <c r="I509" i="3"/>
  <c r="L509" i="3"/>
  <c r="K509" i="3"/>
  <c r="F510" i="3"/>
  <c r="I510" i="3"/>
  <c r="L510" i="3"/>
  <c r="K510" i="3"/>
  <c r="F511" i="3"/>
  <c r="I511" i="3"/>
  <c r="L511" i="3"/>
  <c r="K511" i="3"/>
  <c r="F512" i="3"/>
  <c r="I512" i="3"/>
  <c r="L512" i="3"/>
  <c r="K512" i="3"/>
  <c r="F513" i="3"/>
  <c r="I513" i="3"/>
  <c r="L513" i="3"/>
  <c r="K513" i="3"/>
  <c r="F514" i="3"/>
  <c r="I514" i="3"/>
  <c r="L514" i="3"/>
  <c r="K514" i="3"/>
  <c r="F515" i="3"/>
  <c r="I515" i="3"/>
  <c r="L515" i="3"/>
  <c r="K515" i="3"/>
  <c r="F516" i="3"/>
  <c r="I516" i="3"/>
  <c r="L516" i="3"/>
  <c r="K516" i="3"/>
  <c r="F517" i="3"/>
  <c r="I517" i="3"/>
  <c r="L517" i="3"/>
  <c r="K517" i="3"/>
  <c r="F518" i="3"/>
  <c r="I518" i="3"/>
  <c r="L518" i="3"/>
  <c r="K518" i="3"/>
  <c r="F519" i="3"/>
  <c r="I519" i="3"/>
  <c r="L519" i="3"/>
  <c r="K519" i="3"/>
  <c r="F520" i="3"/>
  <c r="I520" i="3"/>
  <c r="L520" i="3"/>
  <c r="K520" i="3"/>
  <c r="F521" i="3"/>
  <c r="I521" i="3"/>
  <c r="L521" i="3"/>
  <c r="K521" i="3"/>
  <c r="F522" i="3"/>
  <c r="I522" i="3"/>
  <c r="L522" i="3"/>
  <c r="K522" i="3"/>
  <c r="F523" i="3"/>
  <c r="I523" i="3"/>
  <c r="L523" i="3"/>
  <c r="K523" i="3"/>
  <c r="F524" i="3"/>
  <c r="I524" i="3"/>
  <c r="L524" i="3"/>
  <c r="K524" i="3"/>
  <c r="F525" i="3"/>
  <c r="I525" i="3"/>
  <c r="L525" i="3"/>
  <c r="K525" i="3"/>
  <c r="F526" i="3"/>
  <c r="I526" i="3"/>
  <c r="L526" i="3"/>
  <c r="K526" i="3"/>
  <c r="F527" i="3"/>
  <c r="I527" i="3"/>
  <c r="L527" i="3"/>
  <c r="K527" i="3"/>
  <c r="F528" i="3"/>
  <c r="I528" i="3"/>
  <c r="L528" i="3"/>
  <c r="K528" i="3"/>
  <c r="F529" i="3"/>
  <c r="I529" i="3"/>
  <c r="L529" i="3"/>
  <c r="K529" i="3"/>
  <c r="F530" i="3"/>
  <c r="I530" i="3"/>
  <c r="L530" i="3"/>
  <c r="K530" i="3"/>
  <c r="F531" i="3"/>
  <c r="I531" i="3"/>
  <c r="L531" i="3"/>
  <c r="K531" i="3"/>
  <c r="F532" i="3"/>
  <c r="I532" i="3"/>
  <c r="L532" i="3"/>
  <c r="K532" i="3"/>
  <c r="F533" i="3"/>
  <c r="I533" i="3"/>
  <c r="L533" i="3"/>
  <c r="K533" i="3"/>
  <c r="F534" i="3"/>
  <c r="I534" i="3"/>
  <c r="L534" i="3"/>
  <c r="K534" i="3"/>
  <c r="F535" i="3"/>
  <c r="I535" i="3"/>
  <c r="L535" i="3"/>
  <c r="K535" i="3"/>
  <c r="F536" i="3"/>
  <c r="I536" i="3"/>
  <c r="L536" i="3"/>
  <c r="K536" i="3"/>
  <c r="F537" i="3"/>
  <c r="I537" i="3"/>
  <c r="L537" i="3"/>
  <c r="K537" i="3"/>
  <c r="F538" i="3"/>
  <c r="I538" i="3"/>
  <c r="L538" i="3"/>
  <c r="K538" i="3"/>
  <c r="F539" i="3"/>
  <c r="I539" i="3"/>
  <c r="L539" i="3"/>
  <c r="K539" i="3"/>
  <c r="F540" i="3"/>
  <c r="I540" i="3"/>
  <c r="L540" i="3"/>
  <c r="K540" i="3"/>
  <c r="F541" i="3"/>
  <c r="I541" i="3"/>
  <c r="L541" i="3"/>
  <c r="K541" i="3"/>
  <c r="F542" i="3"/>
  <c r="I542" i="3"/>
  <c r="L542" i="3"/>
  <c r="K542" i="3"/>
  <c r="F543" i="3"/>
  <c r="I543" i="3"/>
  <c r="L543" i="3"/>
  <c r="K543" i="3"/>
  <c r="F544" i="3"/>
  <c r="I544" i="3"/>
  <c r="L544" i="3"/>
  <c r="K544" i="3"/>
  <c r="F545" i="3"/>
  <c r="I545" i="3"/>
  <c r="L545" i="3"/>
  <c r="K545" i="3"/>
  <c r="F546" i="3"/>
  <c r="I546" i="3"/>
  <c r="L546" i="3"/>
  <c r="K546" i="3"/>
  <c r="F547" i="3"/>
  <c r="I547" i="3"/>
  <c r="L547" i="3"/>
  <c r="K547" i="3"/>
  <c r="F548" i="3"/>
  <c r="I548" i="3"/>
  <c r="L548" i="3"/>
  <c r="K548" i="3"/>
  <c r="F549" i="3"/>
  <c r="I549" i="3"/>
  <c r="L549" i="3"/>
  <c r="K549" i="3"/>
  <c r="F550" i="3"/>
  <c r="I550" i="3"/>
  <c r="L550" i="3"/>
  <c r="K550" i="3"/>
  <c r="F551" i="3"/>
  <c r="I551" i="3"/>
  <c r="L551" i="3"/>
  <c r="K551" i="3"/>
  <c r="F552" i="3"/>
  <c r="I552" i="3"/>
  <c r="L552" i="3"/>
  <c r="K552" i="3"/>
  <c r="F553" i="3"/>
  <c r="I553" i="3"/>
  <c r="L553" i="3"/>
  <c r="K553" i="3"/>
  <c r="F554" i="3"/>
  <c r="I554" i="3"/>
  <c r="L554" i="3"/>
  <c r="K554" i="3"/>
  <c r="F555" i="3"/>
  <c r="I555" i="3"/>
  <c r="L555" i="3"/>
  <c r="K555" i="3"/>
  <c r="F556" i="3"/>
  <c r="I556" i="3"/>
  <c r="L556" i="3"/>
  <c r="K556" i="3"/>
  <c r="F557" i="3"/>
  <c r="I557" i="3"/>
  <c r="L557" i="3"/>
  <c r="K557" i="3"/>
  <c r="F558" i="3"/>
  <c r="I558" i="3"/>
  <c r="L558" i="3"/>
  <c r="K558" i="3"/>
  <c r="F559" i="3"/>
  <c r="I559" i="3"/>
  <c r="L559" i="3"/>
  <c r="K559" i="3"/>
  <c r="F560" i="3"/>
  <c r="I560" i="3"/>
  <c r="L560" i="3"/>
  <c r="K560" i="3"/>
  <c r="F561" i="3"/>
  <c r="I561" i="3"/>
  <c r="L561" i="3"/>
  <c r="K561" i="3"/>
  <c r="F562" i="3"/>
  <c r="I562" i="3"/>
  <c r="L562" i="3"/>
  <c r="K562" i="3"/>
  <c r="F563" i="3"/>
  <c r="I563" i="3"/>
  <c r="L563" i="3"/>
  <c r="K563" i="3"/>
  <c r="F564" i="3"/>
  <c r="I564" i="3"/>
  <c r="L564" i="3"/>
  <c r="K564" i="3"/>
  <c r="F565" i="3"/>
  <c r="I565" i="3"/>
  <c r="L565" i="3"/>
  <c r="K565" i="3"/>
  <c r="F566" i="3"/>
  <c r="I566" i="3"/>
  <c r="L566" i="3"/>
  <c r="K566" i="3"/>
  <c r="F567" i="3"/>
  <c r="I567" i="3"/>
  <c r="L567" i="3"/>
  <c r="K567" i="3"/>
  <c r="F568" i="3"/>
  <c r="I568" i="3"/>
  <c r="L568" i="3"/>
  <c r="K568" i="3"/>
  <c r="F569" i="3"/>
  <c r="I569" i="3"/>
  <c r="L569" i="3"/>
  <c r="K569" i="3"/>
  <c r="F570" i="3"/>
  <c r="I570" i="3"/>
  <c r="L570" i="3"/>
  <c r="K570" i="3"/>
  <c r="F571" i="3"/>
  <c r="I571" i="3"/>
  <c r="L571" i="3"/>
  <c r="K571" i="3"/>
  <c r="F572" i="3"/>
  <c r="I572" i="3"/>
  <c r="L572" i="3"/>
  <c r="K572" i="3"/>
  <c r="AB24" i="6"/>
  <c r="L431" i="3" l="1"/>
  <c r="Z9" i="6" l="1"/>
  <c r="AA7" i="6"/>
  <c r="AA19" i="6"/>
  <c r="Z7" i="6"/>
  <c r="Y7" i="6"/>
  <c r="Y9" i="6"/>
  <c r="Y19" i="6"/>
  <c r="Z19" i="6" s="1"/>
  <c r="Y24" i="6"/>
  <c r="K363" i="3"/>
  <c r="K364" i="3"/>
  <c r="J363" i="3"/>
  <c r="L363" i="3" s="1"/>
  <c r="J364" i="3"/>
  <c r="L364" i="3" s="1"/>
  <c r="I363" i="3"/>
  <c r="I364" i="3"/>
  <c r="F363" i="3"/>
  <c r="F364" i="3"/>
  <c r="K365" i="3"/>
  <c r="K366" i="3"/>
  <c r="K367" i="3"/>
  <c r="K368" i="3"/>
  <c r="K375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401" i="3"/>
  <c r="K402" i="3"/>
  <c r="K404" i="3"/>
  <c r="K406" i="3"/>
  <c r="K407" i="3"/>
  <c r="K408" i="3"/>
  <c r="J365" i="3"/>
  <c r="L365" i="3" s="1"/>
  <c r="J366" i="3"/>
  <c r="L366" i="3" s="1"/>
  <c r="J367" i="3"/>
  <c r="L367" i="3" s="1"/>
  <c r="J368" i="3"/>
  <c r="L368" i="3" s="1"/>
  <c r="J375" i="3"/>
  <c r="L375" i="3" s="1"/>
  <c r="J379" i="3"/>
  <c r="L379" i="3" s="1"/>
  <c r="J380" i="3"/>
  <c r="L380" i="3" s="1"/>
  <c r="J381" i="3"/>
  <c r="L381" i="3" s="1"/>
  <c r="J382" i="3"/>
  <c r="J383" i="3"/>
  <c r="J384" i="3"/>
  <c r="L384" i="3" s="1"/>
  <c r="J385" i="3"/>
  <c r="L385" i="3" s="1"/>
  <c r="J386" i="3"/>
  <c r="L386" i="3" s="1"/>
  <c r="J387" i="3"/>
  <c r="L387" i="3" s="1"/>
  <c r="J388" i="3"/>
  <c r="L388" i="3" s="1"/>
  <c r="J389" i="3"/>
  <c r="L389" i="3" s="1"/>
  <c r="J390" i="3"/>
  <c r="L390" i="3" s="1"/>
  <c r="J391" i="3"/>
  <c r="L391" i="3" s="1"/>
  <c r="J392" i="3"/>
  <c r="L392" i="3" s="1"/>
  <c r="J393" i="3"/>
  <c r="L393" i="3" s="1"/>
  <c r="J394" i="3"/>
  <c r="L394" i="3" s="1"/>
  <c r="J395" i="3"/>
  <c r="L395" i="3" s="1"/>
  <c r="J396" i="3"/>
  <c r="L396" i="3" s="1"/>
  <c r="J397" i="3"/>
  <c r="L397" i="3" s="1"/>
  <c r="J398" i="3"/>
  <c r="L398" i="3" s="1"/>
  <c r="J400" i="3"/>
  <c r="L400" i="3" s="1"/>
  <c r="J401" i="3"/>
  <c r="L401" i="3" s="1"/>
  <c r="J402" i="3"/>
  <c r="L402" i="3" s="1"/>
  <c r="J404" i="3"/>
  <c r="L404" i="3" s="1"/>
  <c r="J406" i="3"/>
  <c r="L406" i="3" s="1"/>
  <c r="J407" i="3"/>
  <c r="L407" i="3" s="1"/>
  <c r="J408" i="3"/>
  <c r="L408" i="3" s="1"/>
  <c r="I365" i="3"/>
  <c r="I366" i="3"/>
  <c r="I367" i="3"/>
  <c r="I368" i="3"/>
  <c r="I375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400" i="3"/>
  <c r="I401" i="3"/>
  <c r="I402" i="3"/>
  <c r="I404" i="3"/>
  <c r="I406" i="3"/>
  <c r="I407" i="3"/>
  <c r="I408" i="3"/>
  <c r="F365" i="3"/>
  <c r="F366" i="3"/>
  <c r="F367" i="3"/>
  <c r="F368" i="3"/>
  <c r="F375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4" i="3"/>
  <c r="F395" i="3"/>
  <c r="F396" i="3"/>
  <c r="F397" i="3"/>
  <c r="F398" i="3"/>
  <c r="F400" i="3"/>
  <c r="F401" i="3"/>
  <c r="F402" i="3"/>
  <c r="F404" i="3"/>
  <c r="F406" i="3"/>
  <c r="F407" i="3"/>
  <c r="F408" i="3"/>
  <c r="L383" i="3" l="1"/>
  <c r="L382" i="3"/>
  <c r="H226" i="3"/>
  <c r="H159" i="3" l="1"/>
  <c r="K21" i="6"/>
  <c r="K22" i="6" s="1"/>
  <c r="K20" i="6"/>
  <c r="H264" i="3" l="1"/>
  <c r="H420" i="3"/>
  <c r="D42" i="4"/>
  <c r="L28" i="6" l="1"/>
  <c r="D105" i="4" l="1"/>
  <c r="E105" i="4" s="1"/>
  <c r="F105" i="4" s="1"/>
  <c r="G105" i="4" s="1"/>
  <c r="H105" i="4" s="1"/>
  <c r="I105" i="4" s="1"/>
  <c r="R105" i="4"/>
  <c r="S105" i="4" s="1"/>
  <c r="T105" i="4" s="1"/>
  <c r="U105" i="4" s="1"/>
  <c r="V105" i="4" s="1"/>
  <c r="W105" i="4" s="1"/>
  <c r="R42" i="4"/>
  <c r="S42" i="4" s="1"/>
  <c r="T42" i="4" s="1"/>
  <c r="U42" i="4" s="1"/>
  <c r="V42" i="4" s="1"/>
  <c r="W42" i="4" s="1"/>
  <c r="E42" i="4"/>
  <c r="F42" i="4" s="1"/>
  <c r="G42" i="4" s="1"/>
  <c r="H42" i="4" s="1"/>
  <c r="I42" i="4" s="1"/>
  <c r="K265" i="3" l="1"/>
  <c r="J265" i="3"/>
  <c r="I265" i="3"/>
  <c r="F265" i="3"/>
  <c r="K264" i="3"/>
  <c r="J264" i="3"/>
  <c r="I264" i="3"/>
  <c r="F264" i="3"/>
  <c r="K263" i="3" l="1"/>
  <c r="J263" i="3"/>
  <c r="L263" i="3" s="1"/>
  <c r="I263" i="3"/>
  <c r="F263" i="3"/>
  <c r="K262" i="3"/>
  <c r="I262" i="3"/>
  <c r="F262" i="3"/>
  <c r="K261" i="3"/>
  <c r="I261" i="3"/>
  <c r="F261" i="3"/>
  <c r="K260" i="3"/>
  <c r="I260" i="3"/>
  <c r="F260" i="3"/>
  <c r="K259" i="3"/>
  <c r="I259" i="3"/>
  <c r="F259" i="3"/>
  <c r="K258" i="3"/>
  <c r="I258" i="3"/>
  <c r="F258" i="3"/>
  <c r="K257" i="3"/>
  <c r="I257" i="3"/>
  <c r="F257" i="3"/>
  <c r="K256" i="3"/>
  <c r="I256" i="3"/>
  <c r="F256" i="3"/>
  <c r="K255" i="3"/>
  <c r="I255" i="3"/>
  <c r="F255" i="3"/>
  <c r="K254" i="3"/>
  <c r="I254" i="3"/>
  <c r="F254" i="3"/>
  <c r="K253" i="3"/>
  <c r="I253" i="3"/>
  <c r="F253" i="3"/>
  <c r="K252" i="3"/>
  <c r="I252" i="3"/>
  <c r="F252" i="3"/>
  <c r="K251" i="3"/>
  <c r="J251" i="3"/>
  <c r="L251" i="3" s="1"/>
  <c r="I251" i="3"/>
  <c r="F251" i="3"/>
  <c r="K250" i="3"/>
  <c r="J250" i="3"/>
  <c r="L250" i="3" s="1"/>
  <c r="I250" i="3"/>
  <c r="F250" i="3"/>
  <c r="K249" i="3"/>
  <c r="J249" i="3"/>
  <c r="L249" i="3" s="1"/>
  <c r="I249" i="3"/>
  <c r="F249" i="3"/>
  <c r="K248" i="3"/>
  <c r="J248" i="3"/>
  <c r="L248" i="3" s="1"/>
  <c r="I248" i="3"/>
  <c r="F248" i="3"/>
  <c r="K247" i="3"/>
  <c r="J247" i="3"/>
  <c r="L247" i="3" s="1"/>
  <c r="I247" i="3"/>
  <c r="F247" i="3"/>
  <c r="K246" i="3"/>
  <c r="J246" i="3"/>
  <c r="L246" i="3" s="1"/>
  <c r="I246" i="3"/>
  <c r="F246" i="3"/>
  <c r="K245" i="3"/>
  <c r="J245" i="3"/>
  <c r="L245" i="3" s="1"/>
  <c r="I245" i="3"/>
  <c r="F245" i="3"/>
  <c r="K244" i="3"/>
  <c r="J244" i="3"/>
  <c r="L244" i="3" s="1"/>
  <c r="I244" i="3"/>
  <c r="F244" i="3"/>
  <c r="K243" i="3"/>
  <c r="J243" i="3"/>
  <c r="L243" i="3" s="1"/>
  <c r="I243" i="3"/>
  <c r="F243" i="3"/>
  <c r="K242" i="3"/>
  <c r="J242" i="3"/>
  <c r="L242" i="3" s="1"/>
  <c r="I242" i="3"/>
  <c r="F242" i="3"/>
  <c r="K241" i="3"/>
  <c r="J241" i="3"/>
  <c r="L241" i="3" s="1"/>
  <c r="I241" i="3"/>
  <c r="F241" i="3"/>
  <c r="K240" i="3"/>
  <c r="J240" i="3"/>
  <c r="L240" i="3" s="1"/>
  <c r="I240" i="3"/>
  <c r="F240" i="3"/>
  <c r="K239" i="3"/>
  <c r="J239" i="3"/>
  <c r="L239" i="3" s="1"/>
  <c r="I239" i="3"/>
  <c r="F239" i="3"/>
  <c r="K238" i="3"/>
  <c r="J238" i="3"/>
  <c r="L238" i="3" s="1"/>
  <c r="I238" i="3"/>
  <c r="F238" i="3"/>
  <c r="K237" i="3"/>
  <c r="J237" i="3"/>
  <c r="L237" i="3" s="1"/>
  <c r="I237" i="3"/>
  <c r="F237" i="3"/>
  <c r="K236" i="3"/>
  <c r="J236" i="3"/>
  <c r="L236" i="3" s="1"/>
  <c r="I236" i="3"/>
  <c r="F236" i="3"/>
  <c r="K235" i="3"/>
  <c r="J235" i="3"/>
  <c r="L235" i="3" s="1"/>
  <c r="I235" i="3"/>
  <c r="F235" i="3"/>
  <c r="K234" i="3"/>
  <c r="J234" i="3"/>
  <c r="L234" i="3" s="1"/>
  <c r="I234" i="3"/>
  <c r="F234" i="3"/>
  <c r="K233" i="3"/>
  <c r="J233" i="3"/>
  <c r="L233" i="3" s="1"/>
  <c r="I233" i="3"/>
  <c r="F233" i="3"/>
  <c r="K232" i="3"/>
  <c r="J232" i="3"/>
  <c r="L232" i="3" s="1"/>
  <c r="I232" i="3"/>
  <c r="F232" i="3"/>
  <c r="K231" i="3"/>
  <c r="J231" i="3"/>
  <c r="L231" i="3" s="1"/>
  <c r="I231" i="3"/>
  <c r="F231" i="3"/>
  <c r="K230" i="3"/>
  <c r="J230" i="3"/>
  <c r="L230" i="3" s="1"/>
  <c r="I230" i="3"/>
  <c r="F230" i="3"/>
  <c r="K229" i="3"/>
  <c r="J229" i="3"/>
  <c r="L229" i="3" s="1"/>
  <c r="I229" i="3"/>
  <c r="F229" i="3"/>
  <c r="K228" i="3"/>
  <c r="J228" i="3"/>
  <c r="L228" i="3" s="1"/>
  <c r="I228" i="3"/>
  <c r="F228" i="3"/>
  <c r="L29" i="6"/>
  <c r="N32" i="6"/>
  <c r="N33" i="6"/>
  <c r="H213" i="3" l="1"/>
  <c r="H214" i="3"/>
  <c r="C60" i="7" l="1"/>
  <c r="D59" i="7"/>
  <c r="E59" i="7" s="1"/>
  <c r="F59" i="7" s="1"/>
  <c r="G59" i="7" s="1"/>
  <c r="H59" i="7" s="1"/>
  <c r="I59" i="7" s="1"/>
  <c r="I60" i="7" s="1"/>
  <c r="M48" i="1"/>
  <c r="M49" i="1"/>
  <c r="M50" i="1"/>
  <c r="M51" i="1"/>
  <c r="M52" i="1"/>
  <c r="M53" i="1"/>
  <c r="M54" i="1"/>
  <c r="F48" i="1"/>
  <c r="F49" i="1"/>
  <c r="F50" i="1"/>
  <c r="F51" i="1"/>
  <c r="F52" i="1"/>
  <c r="F53" i="1"/>
  <c r="F54" i="1"/>
  <c r="H60" i="7" l="1"/>
  <c r="G60" i="7"/>
  <c r="F60" i="7"/>
  <c r="E60" i="7"/>
  <c r="D60" i="7"/>
  <c r="C37" i="7"/>
  <c r="C38" i="7"/>
  <c r="C39" i="7"/>
  <c r="C41" i="7"/>
  <c r="C42" i="7"/>
  <c r="C43" i="7"/>
  <c r="C44" i="7"/>
  <c r="C45" i="7"/>
  <c r="C46" i="7"/>
  <c r="C47" i="7"/>
  <c r="C48" i="7"/>
  <c r="C49" i="7"/>
  <c r="C50" i="7"/>
  <c r="C51" i="7"/>
  <c r="C52" i="7"/>
  <c r="C54" i="7"/>
  <c r="C36" i="7"/>
  <c r="C6" i="7"/>
  <c r="C7" i="7"/>
  <c r="C8" i="7"/>
  <c r="C10" i="7"/>
  <c r="C11" i="7"/>
  <c r="C12" i="7"/>
  <c r="C13" i="7"/>
  <c r="C14" i="7"/>
  <c r="C15" i="7"/>
  <c r="C16" i="7"/>
  <c r="C17" i="7"/>
  <c r="C22" i="7"/>
  <c r="C5" i="7"/>
  <c r="D35" i="7"/>
  <c r="D40" i="7" s="1"/>
  <c r="D4" i="7"/>
  <c r="D9" i="7" s="1"/>
  <c r="I65" i="7" l="1"/>
  <c r="E35" i="7"/>
  <c r="E40" i="7" s="1"/>
  <c r="D53" i="7"/>
  <c r="D20" i="7"/>
  <c r="D21" i="7"/>
  <c r="D18" i="7"/>
  <c r="D19" i="7"/>
  <c r="D29" i="7"/>
  <c r="D30" i="7"/>
  <c r="D5" i="7"/>
  <c r="D52" i="7"/>
  <c r="D41" i="7"/>
  <c r="D48" i="7"/>
  <c r="D38" i="7"/>
  <c r="D22" i="7"/>
  <c r="D15" i="7"/>
  <c r="D45" i="7"/>
  <c r="D36" i="7"/>
  <c r="E46" i="7"/>
  <c r="E42" i="7"/>
  <c r="E39" i="7"/>
  <c r="D54" i="7"/>
  <c r="D49" i="7"/>
  <c r="D46" i="7"/>
  <c r="D42" i="7"/>
  <c r="D39" i="7"/>
  <c r="E50" i="7"/>
  <c r="E47" i="7"/>
  <c r="E43" i="7"/>
  <c r="D13" i="7"/>
  <c r="D10" i="7"/>
  <c r="D7" i="7"/>
  <c r="D50" i="7"/>
  <c r="D47" i="7"/>
  <c r="D43" i="7"/>
  <c r="D16" i="7"/>
  <c r="D12" i="7"/>
  <c r="D6" i="7"/>
  <c r="E51" i="7"/>
  <c r="E44" i="7"/>
  <c r="E37" i="7"/>
  <c r="D17" i="7"/>
  <c r="D14" i="7"/>
  <c r="D11" i="7"/>
  <c r="D8" i="7"/>
  <c r="D51" i="7"/>
  <c r="D44" i="7"/>
  <c r="D37" i="7"/>
  <c r="E52" i="7"/>
  <c r="E48" i="7"/>
  <c r="E45" i="7"/>
  <c r="E41" i="7"/>
  <c r="E38" i="7"/>
  <c r="E36" i="7"/>
  <c r="E4" i="7"/>
  <c r="E9" i="7" s="1"/>
  <c r="E49" i="7" l="1"/>
  <c r="E54" i="7"/>
  <c r="F35" i="7"/>
  <c r="F40" i="7" s="1"/>
  <c r="E53" i="7"/>
  <c r="E20" i="7"/>
  <c r="E21" i="7"/>
  <c r="E18" i="7"/>
  <c r="E19" i="7"/>
  <c r="E29" i="7"/>
  <c r="E30" i="7"/>
  <c r="E15" i="7"/>
  <c r="E22" i="7"/>
  <c r="E5" i="7"/>
  <c r="E8" i="7"/>
  <c r="E11" i="7"/>
  <c r="E14" i="7"/>
  <c r="E17" i="7"/>
  <c r="E7" i="7"/>
  <c r="E10" i="7"/>
  <c r="E13" i="7"/>
  <c r="E6" i="7"/>
  <c r="E12" i="7"/>
  <c r="E16" i="7"/>
  <c r="F4" i="7"/>
  <c r="F9" i="7" s="1"/>
  <c r="G35" i="7" l="1"/>
  <c r="G40" i="7" s="1"/>
  <c r="F53" i="7"/>
  <c r="F49" i="7"/>
  <c r="F51" i="7"/>
  <c r="F38" i="7"/>
  <c r="F43" i="7"/>
  <c r="F42" i="7"/>
  <c r="F39" i="7"/>
  <c r="F50" i="7"/>
  <c r="F36" i="7"/>
  <c r="F37" i="7"/>
  <c r="F54" i="7"/>
  <c r="F52" i="7"/>
  <c r="F41" i="7"/>
  <c r="F47" i="7"/>
  <c r="F44" i="7"/>
  <c r="F46" i="7"/>
  <c r="F48" i="7"/>
  <c r="F45" i="7"/>
  <c r="F20" i="7"/>
  <c r="F21" i="7"/>
  <c r="F18" i="7"/>
  <c r="F19" i="7"/>
  <c r="F30" i="7"/>
  <c r="F29" i="7"/>
  <c r="F15" i="7"/>
  <c r="F22" i="7"/>
  <c r="F16" i="7"/>
  <c r="F7" i="7"/>
  <c r="F10" i="7"/>
  <c r="F13" i="7"/>
  <c r="F5" i="7"/>
  <c r="F8" i="7"/>
  <c r="F11" i="7"/>
  <c r="F14" i="7"/>
  <c r="F17" i="7"/>
  <c r="F6" i="7"/>
  <c r="F12" i="7"/>
  <c r="G4" i="7"/>
  <c r="G9" i="7" s="1"/>
  <c r="H35" i="7" l="1"/>
  <c r="G53" i="7"/>
  <c r="G52" i="7"/>
  <c r="G38" i="7"/>
  <c r="G54" i="7"/>
  <c r="G50" i="7"/>
  <c r="G20" i="7"/>
  <c r="G21" i="7"/>
  <c r="G18" i="7"/>
  <c r="G19" i="7"/>
  <c r="G29" i="7"/>
  <c r="G22" i="7"/>
  <c r="G7" i="7"/>
  <c r="H4" i="7"/>
  <c r="H47" i="7" l="1"/>
  <c r="H40" i="7"/>
  <c r="I35" i="7"/>
  <c r="I40" i="7" s="1"/>
  <c r="H53" i="7"/>
  <c r="H44" i="7"/>
  <c r="H41" i="7"/>
  <c r="H51" i="7"/>
  <c r="H48" i="7"/>
  <c r="H38" i="7"/>
  <c r="H54" i="7"/>
  <c r="H42" i="7"/>
  <c r="H43" i="7"/>
  <c r="H45" i="7"/>
  <c r="H36" i="7"/>
  <c r="H49" i="7"/>
  <c r="H46" i="7"/>
  <c r="H50" i="7"/>
  <c r="H37" i="7"/>
  <c r="H52" i="7"/>
  <c r="H39" i="7"/>
  <c r="H30" i="7"/>
  <c r="H29" i="7"/>
  <c r="H16" i="7"/>
  <c r="H5" i="7"/>
  <c r="H11" i="7"/>
  <c r="H14" i="7"/>
  <c r="H17" i="7"/>
  <c r="H7" i="7"/>
  <c r="I4" i="7"/>
  <c r="I9" i="7" s="1"/>
  <c r="I53" i="7" l="1"/>
  <c r="I52" i="7"/>
  <c r="I47" i="7"/>
  <c r="I42" i="7"/>
  <c r="I44" i="7"/>
  <c r="I48" i="7"/>
  <c r="I38" i="7"/>
  <c r="I54" i="7"/>
  <c r="I36" i="7"/>
  <c r="I39" i="7"/>
  <c r="I51" i="7"/>
  <c r="I45" i="7"/>
  <c r="I49" i="7"/>
  <c r="I50" i="7"/>
  <c r="I46" i="7"/>
  <c r="I37" i="7"/>
  <c r="I41" i="7"/>
  <c r="I43" i="7"/>
  <c r="I20" i="7"/>
  <c r="I21" i="7"/>
  <c r="I18" i="7"/>
  <c r="I19" i="7"/>
  <c r="I29" i="7"/>
  <c r="I30" i="7"/>
  <c r="I7" i="7"/>
  <c r="I10" i="7"/>
  <c r="I13" i="7"/>
  <c r="I6" i="7"/>
  <c r="I12" i="7"/>
  <c r="I16" i="7"/>
  <c r="I15" i="7"/>
  <c r="I22" i="7"/>
  <c r="I5" i="7"/>
  <c r="I8" i="7"/>
  <c r="I11" i="7"/>
  <c r="I14" i="7"/>
  <c r="I17" i="7"/>
  <c r="H160" i="3" l="1"/>
  <c r="K160" i="3"/>
  <c r="J160" i="3"/>
  <c r="I160" i="3"/>
  <c r="F160" i="3"/>
  <c r="K159" i="3"/>
  <c r="J159" i="3"/>
  <c r="I159" i="3"/>
  <c r="F159" i="3"/>
  <c r="L25" i="6"/>
  <c r="M28" i="6" s="1"/>
  <c r="N28" i="6" s="1"/>
  <c r="O28" i="6" s="1"/>
  <c r="I164" i="3"/>
  <c r="J164" i="3"/>
  <c r="L164" i="3" s="1"/>
  <c r="K164" i="3"/>
  <c r="I165" i="3"/>
  <c r="J165" i="3"/>
  <c r="L165" i="3" s="1"/>
  <c r="K165" i="3"/>
  <c r="I166" i="3"/>
  <c r="J166" i="3"/>
  <c r="L166" i="3" s="1"/>
  <c r="K166" i="3"/>
  <c r="I167" i="3"/>
  <c r="J167" i="3"/>
  <c r="L167" i="3" s="1"/>
  <c r="K167" i="3"/>
  <c r="I168" i="3"/>
  <c r="J168" i="3"/>
  <c r="L168" i="3" s="1"/>
  <c r="K168" i="3"/>
  <c r="I169" i="3"/>
  <c r="J169" i="3"/>
  <c r="L169" i="3" s="1"/>
  <c r="K169" i="3"/>
  <c r="I170" i="3"/>
  <c r="J170" i="3"/>
  <c r="L170" i="3" s="1"/>
  <c r="K170" i="3"/>
  <c r="I171" i="3"/>
  <c r="J171" i="3"/>
  <c r="L171" i="3" s="1"/>
  <c r="K171" i="3"/>
  <c r="I172" i="3"/>
  <c r="J172" i="3"/>
  <c r="L172" i="3" s="1"/>
  <c r="K172" i="3"/>
  <c r="I173" i="3"/>
  <c r="J173" i="3"/>
  <c r="L173" i="3" s="1"/>
  <c r="K173" i="3"/>
  <c r="I174" i="3"/>
  <c r="J174" i="3"/>
  <c r="L174" i="3" s="1"/>
  <c r="K174" i="3"/>
  <c r="I175" i="3"/>
  <c r="J175" i="3"/>
  <c r="L175" i="3" s="1"/>
  <c r="K175" i="3"/>
  <c r="I176" i="3"/>
  <c r="J176" i="3"/>
  <c r="L176" i="3" s="1"/>
  <c r="K176" i="3"/>
  <c r="I177" i="3"/>
  <c r="J177" i="3"/>
  <c r="L177" i="3" s="1"/>
  <c r="K177" i="3"/>
  <c r="I178" i="3"/>
  <c r="J178" i="3"/>
  <c r="L178" i="3" s="1"/>
  <c r="K178" i="3"/>
  <c r="I179" i="3"/>
  <c r="J179" i="3"/>
  <c r="L179" i="3" s="1"/>
  <c r="K179" i="3"/>
  <c r="I180" i="3"/>
  <c r="J180" i="3"/>
  <c r="L180" i="3" s="1"/>
  <c r="K180" i="3"/>
  <c r="I181" i="3"/>
  <c r="J181" i="3"/>
  <c r="L181" i="3" s="1"/>
  <c r="K181" i="3"/>
  <c r="I182" i="3"/>
  <c r="J182" i="3"/>
  <c r="L182" i="3" s="1"/>
  <c r="K182" i="3"/>
  <c r="I183" i="3"/>
  <c r="J183" i="3"/>
  <c r="L183" i="3" s="1"/>
  <c r="K183" i="3"/>
  <c r="I184" i="3"/>
  <c r="J184" i="3"/>
  <c r="L184" i="3" s="1"/>
  <c r="K184" i="3"/>
  <c r="I185" i="3"/>
  <c r="J185" i="3"/>
  <c r="L185" i="3" s="1"/>
  <c r="K185" i="3"/>
  <c r="I186" i="3"/>
  <c r="J186" i="3"/>
  <c r="L186" i="3" s="1"/>
  <c r="K186" i="3"/>
  <c r="I187" i="3"/>
  <c r="J187" i="3"/>
  <c r="L187" i="3" s="1"/>
  <c r="K187" i="3"/>
  <c r="I188" i="3"/>
  <c r="K188" i="3"/>
  <c r="I189" i="3"/>
  <c r="K189" i="3"/>
  <c r="I190" i="3"/>
  <c r="K190" i="3"/>
  <c r="I191" i="3"/>
  <c r="K191" i="3"/>
  <c r="I192" i="3"/>
  <c r="K192" i="3"/>
  <c r="I193" i="3"/>
  <c r="K193" i="3"/>
  <c r="I194" i="3"/>
  <c r="K194" i="3"/>
  <c r="I195" i="3"/>
  <c r="K195" i="3"/>
  <c r="I196" i="3"/>
  <c r="K196" i="3"/>
  <c r="I197" i="3"/>
  <c r="K197" i="3"/>
  <c r="I198" i="3"/>
  <c r="K198" i="3"/>
  <c r="I199" i="3"/>
  <c r="K199" i="3"/>
  <c r="I200" i="3"/>
  <c r="J200" i="3"/>
  <c r="L200" i="3" s="1"/>
  <c r="K200" i="3"/>
  <c r="I201" i="3"/>
  <c r="J201" i="3"/>
  <c r="L201" i="3" s="1"/>
  <c r="K201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H265" i="3" l="1"/>
  <c r="L265" i="3" s="1"/>
  <c r="G30" i="7"/>
  <c r="L264" i="3"/>
  <c r="L160" i="3"/>
  <c r="L159" i="3"/>
  <c r="G48" i="6"/>
  <c r="H48" i="6" s="1"/>
  <c r="H219" i="3" s="1"/>
  <c r="M29" i="6"/>
  <c r="N29" i="6" s="1"/>
  <c r="H204" i="3" l="1"/>
  <c r="A423" i="3"/>
  <c r="H147" i="3"/>
  <c r="G39" i="7" s="1"/>
  <c r="O33" i="6"/>
  <c r="H205" i="3" s="1"/>
  <c r="O32" i="6"/>
  <c r="H216" i="3" s="1"/>
  <c r="H207" i="3"/>
  <c r="H208" i="3"/>
  <c r="G14" i="7"/>
  <c r="G16" i="7"/>
  <c r="H222" i="3"/>
  <c r="G46" i="7"/>
  <c r="H223" i="3"/>
  <c r="H224" i="3"/>
  <c r="H225" i="3"/>
  <c r="H220" i="3"/>
  <c r="H217" i="3"/>
  <c r="H218" i="3"/>
  <c r="H227" i="3"/>
  <c r="H221" i="3"/>
  <c r="O29" i="6"/>
  <c r="G8" i="7" s="1"/>
  <c r="K115" i="3"/>
  <c r="J115" i="3"/>
  <c r="L115" i="3" s="1"/>
  <c r="I115" i="3"/>
  <c r="F115" i="3"/>
  <c r="K114" i="3"/>
  <c r="J114" i="3"/>
  <c r="L114" i="3" s="1"/>
  <c r="I114" i="3"/>
  <c r="F114" i="3"/>
  <c r="K113" i="3"/>
  <c r="J113" i="3"/>
  <c r="L113" i="3" s="1"/>
  <c r="I113" i="3"/>
  <c r="F113" i="3"/>
  <c r="K112" i="3"/>
  <c r="J112" i="3"/>
  <c r="L112" i="3" s="1"/>
  <c r="I112" i="3"/>
  <c r="F112" i="3"/>
  <c r="K111" i="3"/>
  <c r="J111" i="3"/>
  <c r="L111" i="3" s="1"/>
  <c r="I111" i="3"/>
  <c r="F111" i="3"/>
  <c r="K107" i="3"/>
  <c r="J107" i="3"/>
  <c r="L107" i="3" s="1"/>
  <c r="I107" i="3"/>
  <c r="F107" i="3"/>
  <c r="K106" i="3"/>
  <c r="J106" i="3"/>
  <c r="L106" i="3" s="1"/>
  <c r="I106" i="3"/>
  <c r="F106" i="3"/>
  <c r="K105" i="3"/>
  <c r="J105" i="3"/>
  <c r="L105" i="3" s="1"/>
  <c r="I105" i="3"/>
  <c r="F105" i="3"/>
  <c r="K109" i="3"/>
  <c r="J109" i="3"/>
  <c r="L109" i="3" s="1"/>
  <c r="I109" i="3"/>
  <c r="F109" i="3"/>
  <c r="K108" i="3"/>
  <c r="J108" i="3"/>
  <c r="L108" i="3" s="1"/>
  <c r="I108" i="3"/>
  <c r="F108" i="3"/>
  <c r="K104" i="3"/>
  <c r="J104" i="3"/>
  <c r="L104" i="3" s="1"/>
  <c r="I104" i="3"/>
  <c r="F104" i="3"/>
  <c r="K103" i="3"/>
  <c r="J103" i="3"/>
  <c r="L103" i="3" s="1"/>
  <c r="I103" i="3"/>
  <c r="F103" i="3"/>
  <c r="K102" i="3"/>
  <c r="J102" i="3"/>
  <c r="L102" i="3" s="1"/>
  <c r="I102" i="3"/>
  <c r="F102" i="3"/>
  <c r="K101" i="3"/>
  <c r="J101" i="3"/>
  <c r="L101" i="3" s="1"/>
  <c r="I101" i="3"/>
  <c r="F101" i="3"/>
  <c r="K100" i="3"/>
  <c r="J100" i="3"/>
  <c r="L100" i="3" s="1"/>
  <c r="I100" i="3"/>
  <c r="F100" i="3"/>
  <c r="K99" i="3"/>
  <c r="J99" i="3"/>
  <c r="L99" i="3" s="1"/>
  <c r="I99" i="3"/>
  <c r="F99" i="3"/>
  <c r="K98" i="3"/>
  <c r="J98" i="3"/>
  <c r="L98" i="3" s="1"/>
  <c r="I98" i="3"/>
  <c r="F98" i="3"/>
  <c r="K97" i="3"/>
  <c r="J97" i="3"/>
  <c r="L97" i="3" s="1"/>
  <c r="I97" i="3"/>
  <c r="F97" i="3"/>
  <c r="K96" i="3"/>
  <c r="J96" i="3"/>
  <c r="L96" i="3" s="1"/>
  <c r="I96" i="3"/>
  <c r="F96" i="3"/>
  <c r="K95" i="3"/>
  <c r="J95" i="3"/>
  <c r="L95" i="3" s="1"/>
  <c r="I95" i="3"/>
  <c r="F95" i="3"/>
  <c r="K89" i="3"/>
  <c r="J89" i="3"/>
  <c r="L89" i="3" s="1"/>
  <c r="I89" i="3"/>
  <c r="F89" i="3"/>
  <c r="K90" i="3"/>
  <c r="J90" i="3"/>
  <c r="L90" i="3" s="1"/>
  <c r="I90" i="3"/>
  <c r="F90" i="3"/>
  <c r="K91" i="3"/>
  <c r="J91" i="3"/>
  <c r="L91" i="3" s="1"/>
  <c r="I91" i="3"/>
  <c r="F91" i="3"/>
  <c r="K86" i="3"/>
  <c r="J86" i="3"/>
  <c r="L86" i="3" s="1"/>
  <c r="I86" i="3"/>
  <c r="F86" i="3"/>
  <c r="K87" i="3"/>
  <c r="J87" i="3"/>
  <c r="L87" i="3" s="1"/>
  <c r="I87" i="3"/>
  <c r="F87" i="3"/>
  <c r="K88" i="3"/>
  <c r="I88" i="3"/>
  <c r="F88" i="3"/>
  <c r="K92" i="3"/>
  <c r="J92" i="3"/>
  <c r="L92" i="3" s="1"/>
  <c r="I92" i="3"/>
  <c r="F92" i="3"/>
  <c r="K85" i="3"/>
  <c r="J85" i="3"/>
  <c r="L85" i="3" s="1"/>
  <c r="I85" i="3"/>
  <c r="F85" i="3"/>
  <c r="K84" i="3"/>
  <c r="J84" i="3"/>
  <c r="L84" i="3" s="1"/>
  <c r="I84" i="3"/>
  <c r="F84" i="3"/>
  <c r="K83" i="3"/>
  <c r="J83" i="3"/>
  <c r="L83" i="3" s="1"/>
  <c r="I83" i="3"/>
  <c r="F83" i="3"/>
  <c r="K82" i="3"/>
  <c r="J82" i="3"/>
  <c r="L82" i="3" s="1"/>
  <c r="I82" i="3"/>
  <c r="F82" i="3"/>
  <c r="K81" i="3"/>
  <c r="J81" i="3"/>
  <c r="L81" i="3" s="1"/>
  <c r="I81" i="3"/>
  <c r="F81" i="3"/>
  <c r="K80" i="3"/>
  <c r="J80" i="3"/>
  <c r="L80" i="3" s="1"/>
  <c r="I80" i="3"/>
  <c r="F80" i="3"/>
  <c r="H422" i="3" l="1"/>
  <c r="H432" i="3"/>
  <c r="H430" i="3"/>
  <c r="H424" i="3"/>
  <c r="H9" i="7" s="1"/>
  <c r="H19" i="7"/>
  <c r="H426" i="3"/>
  <c r="L426" i="3" s="1"/>
  <c r="H425" i="3"/>
  <c r="H10" i="7" s="1"/>
  <c r="H435" i="3"/>
  <c r="H427" i="3"/>
  <c r="H434" i="3"/>
  <c r="L434" i="3" s="1"/>
  <c r="H6" i="7"/>
  <c r="H433" i="3"/>
  <c r="H428" i="3"/>
  <c r="H429" i="3"/>
  <c r="H436" i="3"/>
  <c r="L436" i="3" s="1"/>
  <c r="G48" i="7"/>
  <c r="G36" i="7"/>
  <c r="G37" i="7"/>
  <c r="H215" i="3"/>
  <c r="G11" i="7"/>
  <c r="G43" i="7"/>
  <c r="G17" i="7"/>
  <c r="H212" i="3"/>
  <c r="G5" i="7"/>
  <c r="H206" i="3"/>
  <c r="G49" i="7"/>
  <c r="H211" i="3"/>
  <c r="G10" i="7"/>
  <c r="G42" i="7"/>
  <c r="G15" i="7"/>
  <c r="G12" i="7"/>
  <c r="H209" i="3"/>
  <c r="G44" i="7"/>
  <c r="G47" i="7"/>
  <c r="G13" i="7"/>
  <c r="H210" i="3"/>
  <c r="G51" i="7"/>
  <c r="G41" i="7"/>
  <c r="G45" i="7"/>
  <c r="G6" i="7"/>
  <c r="K110" i="3"/>
  <c r="J110" i="3"/>
  <c r="L110" i="3" s="1"/>
  <c r="I110" i="3"/>
  <c r="F110" i="3"/>
  <c r="K79" i="3"/>
  <c r="J79" i="3"/>
  <c r="L79" i="3" s="1"/>
  <c r="I79" i="3"/>
  <c r="F79" i="3"/>
  <c r="K78" i="3"/>
  <c r="J78" i="3"/>
  <c r="L78" i="3" s="1"/>
  <c r="I78" i="3"/>
  <c r="F78" i="3"/>
  <c r="K77" i="3"/>
  <c r="J77" i="3"/>
  <c r="L77" i="3" s="1"/>
  <c r="I77" i="3"/>
  <c r="F77" i="3"/>
  <c r="K76" i="3"/>
  <c r="J76" i="3"/>
  <c r="L76" i="3" s="1"/>
  <c r="I76" i="3"/>
  <c r="F76" i="3"/>
  <c r="K75" i="3"/>
  <c r="J75" i="3"/>
  <c r="L75" i="3" s="1"/>
  <c r="I75" i="3"/>
  <c r="F75" i="3"/>
  <c r="K74" i="3"/>
  <c r="J74" i="3"/>
  <c r="L74" i="3" s="1"/>
  <c r="I74" i="3"/>
  <c r="F74" i="3"/>
  <c r="K73" i="3"/>
  <c r="J73" i="3"/>
  <c r="L73" i="3" s="1"/>
  <c r="I73" i="3"/>
  <c r="F73" i="3"/>
  <c r="K72" i="3"/>
  <c r="J72" i="3"/>
  <c r="L72" i="3" s="1"/>
  <c r="I72" i="3"/>
  <c r="F72" i="3"/>
  <c r="K71" i="3"/>
  <c r="J71" i="3"/>
  <c r="L71" i="3" s="1"/>
  <c r="I71" i="3"/>
  <c r="F71" i="3"/>
  <c r="K70" i="3"/>
  <c r="J70" i="3"/>
  <c r="L70" i="3" s="1"/>
  <c r="I70" i="3"/>
  <c r="F70" i="3"/>
  <c r="K69" i="3"/>
  <c r="J69" i="3"/>
  <c r="L69" i="3" s="1"/>
  <c r="I69" i="3"/>
  <c r="F69" i="3"/>
  <c r="K68" i="3"/>
  <c r="J68" i="3"/>
  <c r="L68" i="3" s="1"/>
  <c r="I68" i="3"/>
  <c r="F68" i="3"/>
  <c r="K67" i="3"/>
  <c r="J67" i="3"/>
  <c r="L67" i="3" s="1"/>
  <c r="I67" i="3"/>
  <c r="F67" i="3"/>
  <c r="K66" i="3"/>
  <c r="J66" i="3"/>
  <c r="L66" i="3" s="1"/>
  <c r="I66" i="3"/>
  <c r="F66" i="3"/>
  <c r="K65" i="3"/>
  <c r="J65" i="3"/>
  <c r="L65" i="3" s="1"/>
  <c r="I65" i="3"/>
  <c r="F65" i="3"/>
  <c r="K64" i="3"/>
  <c r="J64" i="3"/>
  <c r="L64" i="3" s="1"/>
  <c r="I64" i="3"/>
  <c r="F64" i="3"/>
  <c r="K63" i="3"/>
  <c r="J63" i="3"/>
  <c r="L63" i="3" s="1"/>
  <c r="I63" i="3"/>
  <c r="F63" i="3"/>
  <c r="K62" i="3"/>
  <c r="J62" i="3"/>
  <c r="L62" i="3" s="1"/>
  <c r="I62" i="3"/>
  <c r="F62" i="3"/>
  <c r="K61" i="3"/>
  <c r="J61" i="3"/>
  <c r="L61" i="3" s="1"/>
  <c r="I61" i="3"/>
  <c r="F61" i="3"/>
  <c r="K60" i="3"/>
  <c r="J60" i="3"/>
  <c r="L60" i="3" s="1"/>
  <c r="I60" i="3"/>
  <c r="F60" i="3"/>
  <c r="K55" i="3"/>
  <c r="J55" i="3"/>
  <c r="L55" i="3" s="1"/>
  <c r="I55" i="3"/>
  <c r="F55" i="3"/>
  <c r="K56" i="3"/>
  <c r="J56" i="3"/>
  <c r="L56" i="3" s="1"/>
  <c r="I56" i="3"/>
  <c r="F56" i="3"/>
  <c r="K44" i="3"/>
  <c r="J44" i="3"/>
  <c r="L44" i="3" s="1"/>
  <c r="I44" i="3"/>
  <c r="F44" i="3"/>
  <c r="K57" i="3"/>
  <c r="J57" i="3"/>
  <c r="L57" i="3" s="1"/>
  <c r="I57" i="3"/>
  <c r="F57" i="3"/>
  <c r="K54" i="3"/>
  <c r="J54" i="3"/>
  <c r="L54" i="3" s="1"/>
  <c r="I54" i="3"/>
  <c r="F54" i="3"/>
  <c r="K53" i="3"/>
  <c r="I53" i="3"/>
  <c r="F53" i="3"/>
  <c r="K52" i="3"/>
  <c r="J52" i="3"/>
  <c r="L52" i="3" s="1"/>
  <c r="I52" i="3"/>
  <c r="F52" i="3"/>
  <c r="K51" i="3"/>
  <c r="J51" i="3"/>
  <c r="L51" i="3" s="1"/>
  <c r="I51" i="3"/>
  <c r="F51" i="3"/>
  <c r="K50" i="3"/>
  <c r="J50" i="3"/>
  <c r="L50" i="3" s="1"/>
  <c r="I50" i="3"/>
  <c r="F50" i="3"/>
  <c r="K49" i="3"/>
  <c r="J49" i="3"/>
  <c r="L49" i="3" s="1"/>
  <c r="I49" i="3"/>
  <c r="F49" i="3"/>
  <c r="K48" i="3"/>
  <c r="J48" i="3"/>
  <c r="L48" i="3" s="1"/>
  <c r="I48" i="3"/>
  <c r="F48" i="3"/>
  <c r="K47" i="3"/>
  <c r="J47" i="3"/>
  <c r="L47" i="3" s="1"/>
  <c r="I47" i="3"/>
  <c r="F47" i="3"/>
  <c r="K46" i="3"/>
  <c r="J46" i="3"/>
  <c r="L46" i="3" s="1"/>
  <c r="I46" i="3"/>
  <c r="F46" i="3"/>
  <c r="K45" i="3"/>
  <c r="J45" i="3"/>
  <c r="L45" i="3" s="1"/>
  <c r="I45" i="3"/>
  <c r="F45" i="3"/>
  <c r="K43" i="3"/>
  <c r="J43" i="3"/>
  <c r="L43" i="3" s="1"/>
  <c r="I43" i="3"/>
  <c r="F43" i="3"/>
  <c r="K42" i="3"/>
  <c r="J42" i="3"/>
  <c r="L42" i="3" s="1"/>
  <c r="I42" i="3"/>
  <c r="F42" i="3"/>
  <c r="K41" i="3"/>
  <c r="J41" i="3"/>
  <c r="L41" i="3" s="1"/>
  <c r="I41" i="3"/>
  <c r="F41" i="3"/>
  <c r="K40" i="3"/>
  <c r="J40" i="3"/>
  <c r="L40" i="3" s="1"/>
  <c r="I40" i="3"/>
  <c r="F40" i="3"/>
  <c r="K39" i="3"/>
  <c r="J39" i="3"/>
  <c r="L39" i="3" s="1"/>
  <c r="I39" i="3"/>
  <c r="F39" i="3"/>
  <c r="K38" i="3"/>
  <c r="J38" i="3"/>
  <c r="L38" i="3" s="1"/>
  <c r="I38" i="3"/>
  <c r="F38" i="3"/>
  <c r="K37" i="3"/>
  <c r="J37" i="3"/>
  <c r="L37" i="3" s="1"/>
  <c r="I37" i="3"/>
  <c r="F37" i="3"/>
  <c r="K36" i="3"/>
  <c r="J36" i="3"/>
  <c r="L36" i="3" s="1"/>
  <c r="I36" i="3"/>
  <c r="F36" i="3"/>
  <c r="K35" i="3"/>
  <c r="J35" i="3"/>
  <c r="L35" i="3" s="1"/>
  <c r="I35" i="3"/>
  <c r="F35" i="3"/>
  <c r="K34" i="3"/>
  <c r="J34" i="3"/>
  <c r="L34" i="3" s="1"/>
  <c r="I34" i="3"/>
  <c r="F34" i="3"/>
  <c r="K33" i="3"/>
  <c r="J33" i="3"/>
  <c r="L33" i="3" s="1"/>
  <c r="I33" i="3"/>
  <c r="F33" i="3"/>
  <c r="K28" i="3"/>
  <c r="J28" i="3"/>
  <c r="L28" i="3" s="1"/>
  <c r="I28" i="3"/>
  <c r="F28" i="3"/>
  <c r="K29" i="3"/>
  <c r="J29" i="3"/>
  <c r="L29" i="3" s="1"/>
  <c r="C32" i="4" s="1"/>
  <c r="C95" i="4" s="1"/>
  <c r="I29" i="3"/>
  <c r="F29" i="3"/>
  <c r="K30" i="3"/>
  <c r="J30" i="3"/>
  <c r="L30" i="3" s="1"/>
  <c r="C33" i="4" s="1"/>
  <c r="C96" i="4" s="1"/>
  <c r="I30" i="3"/>
  <c r="F30" i="3"/>
  <c r="K27" i="3"/>
  <c r="J27" i="3"/>
  <c r="L27" i="3" s="1"/>
  <c r="I27" i="3"/>
  <c r="F27" i="3"/>
  <c r="K26" i="3"/>
  <c r="I26" i="3"/>
  <c r="F26" i="3"/>
  <c r="K25" i="3"/>
  <c r="J25" i="3"/>
  <c r="L25" i="3" s="1"/>
  <c r="I25" i="3"/>
  <c r="F25" i="3"/>
  <c r="K24" i="3"/>
  <c r="J24" i="3"/>
  <c r="L24" i="3" s="1"/>
  <c r="I24" i="3"/>
  <c r="F24" i="3"/>
  <c r="K23" i="3"/>
  <c r="J23" i="3"/>
  <c r="L23" i="3" s="1"/>
  <c r="I23" i="3"/>
  <c r="F23" i="3"/>
  <c r="K22" i="3"/>
  <c r="J22" i="3"/>
  <c r="L22" i="3" s="1"/>
  <c r="I22" i="3"/>
  <c r="F22" i="3"/>
  <c r="K21" i="3"/>
  <c r="J21" i="3"/>
  <c r="L21" i="3" s="1"/>
  <c r="I21" i="3"/>
  <c r="F21" i="3"/>
  <c r="K20" i="3"/>
  <c r="J20" i="3"/>
  <c r="L20" i="3" s="1"/>
  <c r="I20" i="3"/>
  <c r="F20" i="3"/>
  <c r="K19" i="3"/>
  <c r="J19" i="3"/>
  <c r="L19" i="3" s="1"/>
  <c r="I19" i="3"/>
  <c r="F19" i="3"/>
  <c r="K18" i="3"/>
  <c r="J18" i="3"/>
  <c r="L18" i="3" s="1"/>
  <c r="I18" i="3"/>
  <c r="F18" i="3"/>
  <c r="K17" i="3"/>
  <c r="J17" i="3"/>
  <c r="L17" i="3" s="1"/>
  <c r="I17" i="3"/>
  <c r="F17" i="3"/>
  <c r="K16" i="3"/>
  <c r="J16" i="3"/>
  <c r="L16" i="3" s="1"/>
  <c r="I16" i="3"/>
  <c r="F16" i="3"/>
  <c r="K15" i="3"/>
  <c r="J15" i="3"/>
  <c r="L15" i="3" s="1"/>
  <c r="C19" i="4" s="1"/>
  <c r="C82" i="4" s="1"/>
  <c r="I15" i="3"/>
  <c r="F15" i="3"/>
  <c r="K14" i="3"/>
  <c r="J14" i="3"/>
  <c r="L14" i="3" s="1"/>
  <c r="I14" i="3"/>
  <c r="F14" i="3"/>
  <c r="K13" i="3"/>
  <c r="J13" i="3"/>
  <c r="L13" i="3" s="1"/>
  <c r="I13" i="3"/>
  <c r="F13" i="3"/>
  <c r="K12" i="3"/>
  <c r="J12" i="3"/>
  <c r="L12" i="3" s="1"/>
  <c r="C15" i="4" s="1"/>
  <c r="C78" i="4" s="1"/>
  <c r="I12" i="3"/>
  <c r="F12" i="3"/>
  <c r="K11" i="3"/>
  <c r="J11" i="3"/>
  <c r="L11" i="3" s="1"/>
  <c r="I11" i="3"/>
  <c r="F11" i="3"/>
  <c r="K10" i="3"/>
  <c r="J10" i="3"/>
  <c r="L10" i="3" s="1"/>
  <c r="I10" i="3"/>
  <c r="F10" i="3"/>
  <c r="K9" i="3"/>
  <c r="J9" i="3"/>
  <c r="L9" i="3" s="1"/>
  <c r="I9" i="3"/>
  <c r="F9" i="3"/>
  <c r="K8" i="3"/>
  <c r="J8" i="3"/>
  <c r="L8" i="3" s="1"/>
  <c r="I8" i="3"/>
  <c r="F8" i="3"/>
  <c r="K131" i="3"/>
  <c r="J131" i="3"/>
  <c r="L131" i="3" s="1"/>
  <c r="I131" i="3"/>
  <c r="F131" i="3"/>
  <c r="K130" i="3"/>
  <c r="J130" i="3"/>
  <c r="L130" i="3" s="1"/>
  <c r="I130" i="3"/>
  <c r="F130" i="3"/>
  <c r="K129" i="3"/>
  <c r="J129" i="3"/>
  <c r="L129" i="3" s="1"/>
  <c r="I129" i="3"/>
  <c r="F129" i="3"/>
  <c r="K128" i="3"/>
  <c r="J128" i="3"/>
  <c r="L128" i="3" s="1"/>
  <c r="I128" i="3"/>
  <c r="F128" i="3"/>
  <c r="K127" i="3"/>
  <c r="I127" i="3"/>
  <c r="F127" i="3"/>
  <c r="K126" i="3"/>
  <c r="J126" i="3"/>
  <c r="L126" i="3" s="1"/>
  <c r="I126" i="3"/>
  <c r="F126" i="3"/>
  <c r="K125" i="3"/>
  <c r="J125" i="3"/>
  <c r="L125" i="3" s="1"/>
  <c r="I125" i="3"/>
  <c r="F125" i="3"/>
  <c r="K124" i="3"/>
  <c r="J124" i="3"/>
  <c r="L124" i="3" s="1"/>
  <c r="I124" i="3"/>
  <c r="F124" i="3"/>
  <c r="K123" i="3"/>
  <c r="J123" i="3"/>
  <c r="L123" i="3" s="1"/>
  <c r="I123" i="3"/>
  <c r="F123" i="3"/>
  <c r="K122" i="3"/>
  <c r="J122" i="3"/>
  <c r="L122" i="3" s="1"/>
  <c r="I122" i="3"/>
  <c r="F122" i="3"/>
  <c r="K121" i="3"/>
  <c r="J121" i="3"/>
  <c r="L121" i="3" s="1"/>
  <c r="I121" i="3"/>
  <c r="F121" i="3"/>
  <c r="K120" i="3"/>
  <c r="J120" i="3"/>
  <c r="L120" i="3" s="1"/>
  <c r="I120" i="3"/>
  <c r="F120" i="3"/>
  <c r="K119" i="3"/>
  <c r="J119" i="3"/>
  <c r="L119" i="3" s="1"/>
  <c r="I119" i="3"/>
  <c r="F119" i="3"/>
  <c r="K118" i="3"/>
  <c r="J118" i="3"/>
  <c r="L118" i="3" s="1"/>
  <c r="I118" i="3"/>
  <c r="F118" i="3"/>
  <c r="K117" i="3"/>
  <c r="J117" i="3"/>
  <c r="L117" i="3" s="1"/>
  <c r="I117" i="3"/>
  <c r="F117" i="3"/>
  <c r="K116" i="3"/>
  <c r="J116" i="3"/>
  <c r="L116" i="3" s="1"/>
  <c r="I116" i="3"/>
  <c r="F116" i="3"/>
  <c r="C33" i="1"/>
  <c r="Q109" i="4"/>
  <c r="Q106" i="4"/>
  <c r="C109" i="4"/>
  <c r="Q80" i="4"/>
  <c r="Q81" i="4"/>
  <c r="Q82" i="4"/>
  <c r="Q83" i="4"/>
  <c r="Q87" i="4"/>
  <c r="Q88" i="4"/>
  <c r="Q89" i="4"/>
  <c r="Q93" i="4"/>
  <c r="Q94" i="4"/>
  <c r="Q95" i="4"/>
  <c r="Q96" i="4"/>
  <c r="Q46" i="4"/>
  <c r="Q43" i="4"/>
  <c r="C46" i="4"/>
  <c r="C43" i="4"/>
  <c r="C106" i="4" s="1"/>
  <c r="C18" i="4"/>
  <c r="C81" i="4" s="1"/>
  <c r="Q18" i="4"/>
  <c r="C20" i="4"/>
  <c r="C83" i="4" s="1"/>
  <c r="Q20" i="4"/>
  <c r="C24" i="4"/>
  <c r="C87" i="4" s="1"/>
  <c r="Q24" i="4"/>
  <c r="M47" i="1"/>
  <c r="Q19" i="4" l="1"/>
  <c r="Q32" i="4"/>
  <c r="Q26" i="4"/>
  <c r="L435" i="3"/>
  <c r="H21" i="7"/>
  <c r="L433" i="3"/>
  <c r="H20" i="7"/>
  <c r="L424" i="3"/>
  <c r="H8" i="7"/>
  <c r="L430" i="3"/>
  <c r="H18" i="7"/>
  <c r="Q33" i="4"/>
  <c r="L427" i="3"/>
  <c r="H12" i="7"/>
  <c r="L429" i="3"/>
  <c r="H15" i="7"/>
  <c r="L428" i="3"/>
  <c r="H13" i="7"/>
  <c r="L432" i="3"/>
  <c r="H22" i="7"/>
  <c r="C26" i="4"/>
  <c r="C89" i="4" s="1"/>
  <c r="C16" i="1"/>
  <c r="H125" i="2" l="1"/>
  <c r="H108" i="2"/>
  <c r="H91" i="2"/>
  <c r="J127" i="3" s="1"/>
  <c r="L127" i="3" s="1"/>
  <c r="H74" i="2"/>
  <c r="J88" i="3" s="1"/>
  <c r="L88" i="3" s="1"/>
  <c r="H57" i="2"/>
  <c r="J53" i="3" s="1"/>
  <c r="L53" i="3" s="1"/>
  <c r="H40" i="2"/>
  <c r="J26" i="3" s="1"/>
  <c r="L26" i="3" s="1"/>
  <c r="C27" i="1"/>
  <c r="F27" i="1"/>
  <c r="J27" i="1"/>
  <c r="M27" i="1"/>
  <c r="C28" i="1"/>
  <c r="J28" i="1"/>
  <c r="C29" i="1"/>
  <c r="J29" i="1"/>
  <c r="M29" i="1"/>
  <c r="J52" i="1" s="1"/>
  <c r="C17" i="1"/>
  <c r="J17" i="1"/>
  <c r="M17" i="1"/>
  <c r="J48" i="1" s="1"/>
  <c r="C18" i="1"/>
  <c r="J18" i="1"/>
  <c r="M18" i="1"/>
  <c r="C19" i="1"/>
  <c r="J19" i="1"/>
  <c r="M19" i="1"/>
  <c r="C20" i="1"/>
  <c r="F20" i="1"/>
  <c r="J20" i="1"/>
  <c r="M20" i="1"/>
  <c r="C21" i="1"/>
  <c r="J21" i="1"/>
  <c r="M21" i="1"/>
  <c r="C22" i="1"/>
  <c r="F22" i="1"/>
  <c r="J22" i="1"/>
  <c r="M22" i="1"/>
  <c r="C34" i="1"/>
  <c r="J34" i="1"/>
  <c r="M34" i="1"/>
  <c r="C35" i="1"/>
  <c r="J35" i="1"/>
  <c r="M35" i="1"/>
  <c r="C36" i="1"/>
  <c r="F36" i="1"/>
  <c r="J36" i="1"/>
  <c r="M36" i="1"/>
  <c r="C37" i="1"/>
  <c r="F37" i="1"/>
  <c r="J37" i="1"/>
  <c r="M37" i="1"/>
  <c r="J377" i="3" l="1"/>
  <c r="L377" i="3" s="1"/>
  <c r="J372" i="3"/>
  <c r="L372" i="3" s="1"/>
  <c r="J369" i="3"/>
  <c r="L369" i="3" s="1"/>
  <c r="J49" i="1"/>
  <c r="J54" i="1"/>
  <c r="J258" i="3"/>
  <c r="L258" i="3" s="1"/>
  <c r="J252" i="3"/>
  <c r="L252" i="3" s="1"/>
  <c r="J253" i="3"/>
  <c r="L253" i="3" s="1"/>
  <c r="J261" i="3"/>
  <c r="L261" i="3" s="1"/>
  <c r="J255" i="3"/>
  <c r="L255" i="3" s="1"/>
  <c r="J259" i="3"/>
  <c r="L259" i="3" s="1"/>
  <c r="J257" i="3"/>
  <c r="L257" i="3" s="1"/>
  <c r="J262" i="3"/>
  <c r="L262" i="3" s="1"/>
  <c r="J254" i="3"/>
  <c r="L254" i="3" s="1"/>
  <c r="J260" i="3"/>
  <c r="L260" i="3" s="1"/>
  <c r="J256" i="3"/>
  <c r="L256" i="3" s="1"/>
  <c r="J193" i="3"/>
  <c r="L193" i="3" s="1"/>
  <c r="J188" i="3"/>
  <c r="L188" i="3" s="1"/>
  <c r="M28" i="1" s="1"/>
  <c r="J51" i="1" s="1"/>
  <c r="J196" i="3"/>
  <c r="L196" i="3" s="1"/>
  <c r="J191" i="3"/>
  <c r="L191" i="3" s="1"/>
  <c r="J199" i="3"/>
  <c r="L199" i="3" s="1"/>
  <c r="J194" i="3"/>
  <c r="L194" i="3" s="1"/>
  <c r="J189" i="3"/>
  <c r="L189" i="3" s="1"/>
  <c r="J197" i="3"/>
  <c r="L197" i="3" s="1"/>
  <c r="J192" i="3"/>
  <c r="L192" i="3" s="1"/>
  <c r="J195" i="3"/>
  <c r="L195" i="3" s="1"/>
  <c r="J190" i="3"/>
  <c r="L190" i="3" s="1"/>
  <c r="J198" i="3"/>
  <c r="L198" i="3" s="1"/>
  <c r="F47" i="1"/>
  <c r="Q92" i="4"/>
  <c r="Q97" i="4" s="1"/>
  <c r="Q86" i="4"/>
  <c r="Q90" i="4" s="1"/>
  <c r="Q78" i="4"/>
  <c r="Q79" i="4"/>
  <c r="Q77" i="4"/>
  <c r="M33" i="1"/>
  <c r="J53" i="1" s="1"/>
  <c r="M26" i="1"/>
  <c r="J50" i="1" s="1"/>
  <c r="M16" i="1"/>
  <c r="J47" i="1" s="1"/>
  <c r="J16" i="1"/>
  <c r="M14" i="1"/>
  <c r="J33" i="1"/>
  <c r="J26" i="1"/>
  <c r="C26" i="1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1" i="3"/>
  <c r="F150" i="3"/>
  <c r="F152" i="3"/>
  <c r="F153" i="3"/>
  <c r="F154" i="3"/>
  <c r="F155" i="3"/>
  <c r="F156" i="3"/>
  <c r="F157" i="3"/>
  <c r="F158" i="3"/>
  <c r="F161" i="3"/>
  <c r="F162" i="3"/>
  <c r="F16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66" i="3"/>
  <c r="F267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409" i="3"/>
  <c r="F411" i="3"/>
  <c r="F412" i="3"/>
  <c r="F414" i="3"/>
  <c r="F420" i="3"/>
  <c r="F421" i="3"/>
  <c r="F422" i="3"/>
  <c r="F423" i="3"/>
  <c r="F425" i="3"/>
  <c r="F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1" i="3"/>
  <c r="I150" i="3"/>
  <c r="I152" i="3"/>
  <c r="I153" i="3"/>
  <c r="I154" i="3"/>
  <c r="I155" i="3"/>
  <c r="I156" i="3"/>
  <c r="I157" i="3"/>
  <c r="I158" i="3"/>
  <c r="I161" i="3"/>
  <c r="I162" i="3"/>
  <c r="I16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66" i="3"/>
  <c r="I267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409" i="3"/>
  <c r="I411" i="3"/>
  <c r="I412" i="3"/>
  <c r="I414" i="3"/>
  <c r="I420" i="3"/>
  <c r="I421" i="3"/>
  <c r="I422" i="3"/>
  <c r="I423" i="3"/>
  <c r="I425" i="3"/>
  <c r="I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1" i="3"/>
  <c r="K150" i="3"/>
  <c r="K152" i="3"/>
  <c r="K153" i="3"/>
  <c r="K154" i="3"/>
  <c r="K155" i="3"/>
  <c r="K156" i="3"/>
  <c r="K157" i="3"/>
  <c r="K158" i="3"/>
  <c r="K161" i="3"/>
  <c r="K162" i="3"/>
  <c r="K16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66" i="3"/>
  <c r="K267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409" i="3"/>
  <c r="K411" i="3"/>
  <c r="K412" i="3"/>
  <c r="K414" i="3"/>
  <c r="K420" i="3"/>
  <c r="K421" i="3"/>
  <c r="K422" i="3"/>
  <c r="K423" i="3"/>
  <c r="K425" i="3"/>
  <c r="K134" i="3"/>
  <c r="J149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51" i="3"/>
  <c r="J150" i="3"/>
  <c r="J152" i="3"/>
  <c r="J153" i="3"/>
  <c r="J154" i="3"/>
  <c r="J155" i="3"/>
  <c r="J156" i="3"/>
  <c r="J157" i="3"/>
  <c r="J158" i="3"/>
  <c r="J161" i="3"/>
  <c r="J162" i="3"/>
  <c r="J16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66" i="3"/>
  <c r="J267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409" i="3"/>
  <c r="J411" i="3"/>
  <c r="J412" i="3"/>
  <c r="J414" i="3"/>
  <c r="J420" i="3"/>
  <c r="J421" i="3"/>
  <c r="J422" i="3"/>
  <c r="J423" i="3"/>
  <c r="J425" i="3"/>
  <c r="J134" i="3"/>
  <c r="L50" i="1" l="1"/>
  <c r="K50" i="1" s="1"/>
  <c r="M23" i="1"/>
  <c r="M30" i="1"/>
  <c r="M38" i="1"/>
  <c r="Q84" i="4"/>
  <c r="Q98" i="4" s="1"/>
  <c r="Q104" i="4" s="1"/>
  <c r="R102" i="4"/>
  <c r="R75" i="4"/>
  <c r="R39" i="4"/>
  <c r="S39" i="4" s="1"/>
  <c r="T39" i="4" s="1"/>
  <c r="U39" i="4" s="1"/>
  <c r="V39" i="4" s="1"/>
  <c r="W39" i="4" s="1"/>
  <c r="X39" i="4" s="1"/>
  <c r="Y39" i="4" s="1"/>
  <c r="Z39" i="4" s="1"/>
  <c r="AA39" i="4" s="1"/>
  <c r="R12" i="4"/>
  <c r="D102" i="4"/>
  <c r="D75" i="4"/>
  <c r="D39" i="4"/>
  <c r="D12" i="4"/>
  <c r="R83" i="4" l="1"/>
  <c r="R93" i="4"/>
  <c r="R80" i="4"/>
  <c r="R87" i="4"/>
  <c r="R94" i="4"/>
  <c r="R81" i="4"/>
  <c r="R88" i="4"/>
  <c r="R95" i="4"/>
  <c r="R82" i="4"/>
  <c r="R89" i="4"/>
  <c r="R96" i="4"/>
  <c r="R106" i="4"/>
  <c r="R109" i="4"/>
  <c r="D109" i="4"/>
  <c r="M41" i="1"/>
  <c r="L54" i="1"/>
  <c r="K54" i="1" s="1"/>
  <c r="L48" i="1"/>
  <c r="K48" i="1" s="1"/>
  <c r="L51" i="1"/>
  <c r="K51" i="1" s="1"/>
  <c r="L53" i="1"/>
  <c r="K53" i="1" s="1"/>
  <c r="L49" i="1"/>
  <c r="K49" i="1" s="1"/>
  <c r="L47" i="1"/>
  <c r="L52" i="1"/>
  <c r="K52" i="1" s="1"/>
  <c r="D20" i="4"/>
  <c r="D83" i="4" s="1"/>
  <c r="D26" i="4"/>
  <c r="D89" i="4" s="1"/>
  <c r="D33" i="4"/>
  <c r="D96" i="4" s="1"/>
  <c r="D30" i="4"/>
  <c r="D93" i="4" s="1"/>
  <c r="D24" i="4"/>
  <c r="D87" i="4" s="1"/>
  <c r="D31" i="4"/>
  <c r="D94" i="4" s="1"/>
  <c r="D18" i="4"/>
  <c r="D81" i="4" s="1"/>
  <c r="D15" i="4"/>
  <c r="D78" i="4" s="1"/>
  <c r="D19" i="4"/>
  <c r="D82" i="4" s="1"/>
  <c r="D32" i="4"/>
  <c r="D95" i="4" s="1"/>
  <c r="R46" i="4"/>
  <c r="R24" i="4"/>
  <c r="R15" i="4"/>
  <c r="R19" i="4"/>
  <c r="R32" i="4"/>
  <c r="R20" i="4"/>
  <c r="R33" i="4"/>
  <c r="R18" i="4"/>
  <c r="R31" i="4"/>
  <c r="R30" i="4"/>
  <c r="R43" i="4"/>
  <c r="D46" i="4"/>
  <c r="D43" i="4"/>
  <c r="D106" i="4" s="1"/>
  <c r="S75" i="4"/>
  <c r="T75" i="4" s="1"/>
  <c r="R86" i="4"/>
  <c r="R92" i="4"/>
  <c r="R77" i="4"/>
  <c r="R78" i="4"/>
  <c r="R79" i="4"/>
  <c r="E12" i="4"/>
  <c r="F12" i="4" s="1"/>
  <c r="F29" i="4" s="1"/>
  <c r="D29" i="4"/>
  <c r="D92" i="4" s="1"/>
  <c r="D14" i="4"/>
  <c r="D77" i="4" s="1"/>
  <c r="D23" i="4"/>
  <c r="D86" i="4" s="1"/>
  <c r="E75" i="4"/>
  <c r="F75" i="4" s="1"/>
  <c r="R29" i="4"/>
  <c r="S12" i="4"/>
  <c r="E102" i="4"/>
  <c r="S102" i="4"/>
  <c r="E39" i="4"/>
  <c r="D97" i="4" l="1"/>
  <c r="R97" i="4"/>
  <c r="T82" i="4"/>
  <c r="T89" i="4"/>
  <c r="T96" i="4"/>
  <c r="T83" i="4"/>
  <c r="T93" i="4"/>
  <c r="T80" i="4"/>
  <c r="T87" i="4"/>
  <c r="T94" i="4"/>
  <c r="T81" i="4"/>
  <c r="T88" i="4"/>
  <c r="T95" i="4"/>
  <c r="S106" i="4"/>
  <c r="S109" i="4"/>
  <c r="E109" i="4"/>
  <c r="S82" i="4"/>
  <c r="S89" i="4"/>
  <c r="S96" i="4"/>
  <c r="S83" i="4"/>
  <c r="S93" i="4"/>
  <c r="S80" i="4"/>
  <c r="S87" i="4"/>
  <c r="S94" i="4"/>
  <c r="S81" i="4"/>
  <c r="S88" i="4"/>
  <c r="S95" i="4"/>
  <c r="R84" i="4"/>
  <c r="E16" i="4"/>
  <c r="E79" i="4" s="1"/>
  <c r="E20" i="4"/>
  <c r="E83" i="4" s="1"/>
  <c r="E26" i="4"/>
  <c r="E89" i="4" s="1"/>
  <c r="E33" i="4"/>
  <c r="E96" i="4" s="1"/>
  <c r="E19" i="4"/>
  <c r="E82" i="4" s="1"/>
  <c r="E32" i="4"/>
  <c r="E95" i="4" s="1"/>
  <c r="E30" i="4"/>
  <c r="E93" i="4" s="1"/>
  <c r="E31" i="4"/>
  <c r="E94" i="4" s="1"/>
  <c r="E15" i="4"/>
  <c r="E78" i="4" s="1"/>
  <c r="E25" i="4"/>
  <c r="E88" i="4" s="1"/>
  <c r="E18" i="4"/>
  <c r="E81" i="4" s="1"/>
  <c r="E24" i="4"/>
  <c r="E87" i="4" s="1"/>
  <c r="E46" i="4"/>
  <c r="E43" i="4"/>
  <c r="E106" i="4" s="1"/>
  <c r="R34" i="4"/>
  <c r="D34" i="4"/>
  <c r="F15" i="4"/>
  <c r="F78" i="4" s="1"/>
  <c r="F19" i="4"/>
  <c r="F82" i="4" s="1"/>
  <c r="F25" i="4"/>
  <c r="F88" i="4" s="1"/>
  <c r="F32" i="4"/>
  <c r="F95" i="4" s="1"/>
  <c r="F33" i="4"/>
  <c r="F96" i="4" s="1"/>
  <c r="F16" i="4"/>
  <c r="F79" i="4" s="1"/>
  <c r="F20" i="4"/>
  <c r="F83" i="4" s="1"/>
  <c r="F26" i="4"/>
  <c r="F89" i="4" s="1"/>
  <c r="F30" i="4"/>
  <c r="F93" i="4" s="1"/>
  <c r="F18" i="4"/>
  <c r="F81" i="4" s="1"/>
  <c r="F24" i="4"/>
  <c r="F87" i="4" s="1"/>
  <c r="F31" i="4"/>
  <c r="F94" i="4" s="1"/>
  <c r="S18" i="4"/>
  <c r="S24" i="4"/>
  <c r="S31" i="4"/>
  <c r="S46" i="4"/>
  <c r="S32" i="4"/>
  <c r="S15" i="4"/>
  <c r="S19" i="4"/>
  <c r="S25" i="4"/>
  <c r="S26" i="4"/>
  <c r="S33" i="4"/>
  <c r="S43" i="4"/>
  <c r="S16" i="4"/>
  <c r="S20" i="4"/>
  <c r="S17" i="4"/>
  <c r="S30" i="4"/>
  <c r="S23" i="4"/>
  <c r="S29" i="4"/>
  <c r="S14" i="4"/>
  <c r="E14" i="4"/>
  <c r="E77" i="4" s="1"/>
  <c r="E23" i="4"/>
  <c r="E86" i="4" s="1"/>
  <c r="E29" i="4"/>
  <c r="E92" i="4" s="1"/>
  <c r="T92" i="4"/>
  <c r="T79" i="4"/>
  <c r="T77" i="4"/>
  <c r="T86" i="4"/>
  <c r="T78" i="4"/>
  <c r="F14" i="4"/>
  <c r="F77" i="4" s="1"/>
  <c r="F23" i="4"/>
  <c r="F86" i="4" s="1"/>
  <c r="F92" i="4"/>
  <c r="S79" i="4"/>
  <c r="S92" i="4"/>
  <c r="S77" i="4"/>
  <c r="S78" i="4"/>
  <c r="S86" i="4"/>
  <c r="F102" i="4"/>
  <c r="U75" i="4"/>
  <c r="T102" i="4"/>
  <c r="T12" i="4"/>
  <c r="G75" i="4"/>
  <c r="G12" i="4"/>
  <c r="F39" i="4"/>
  <c r="E97" i="4" l="1"/>
  <c r="S97" i="4"/>
  <c r="T97" i="4"/>
  <c r="F97" i="4"/>
  <c r="E34" i="4"/>
  <c r="T106" i="4"/>
  <c r="T109" i="4"/>
  <c r="U81" i="4"/>
  <c r="U88" i="4"/>
  <c r="U95" i="4"/>
  <c r="U82" i="4"/>
  <c r="U89" i="4"/>
  <c r="U96" i="4"/>
  <c r="U83" i="4"/>
  <c r="U93" i="4"/>
  <c r="U80" i="4"/>
  <c r="U87" i="4"/>
  <c r="U94" i="4"/>
  <c r="F109" i="4"/>
  <c r="E27" i="4"/>
  <c r="S84" i="4"/>
  <c r="T84" i="4"/>
  <c r="G32" i="4"/>
  <c r="G95" i="4" s="1"/>
  <c r="G18" i="4"/>
  <c r="G81" i="4" s="1"/>
  <c r="G24" i="4"/>
  <c r="G87" i="4" s="1"/>
  <c r="G20" i="4"/>
  <c r="G83" i="4" s="1"/>
  <c r="G26" i="4"/>
  <c r="G89" i="4" s="1"/>
  <c r="G33" i="4"/>
  <c r="G96" i="4" s="1"/>
  <c r="S34" i="4"/>
  <c r="F43" i="4"/>
  <c r="F106" i="4" s="1"/>
  <c r="F46" i="4"/>
  <c r="F34" i="4"/>
  <c r="T43" i="4"/>
  <c r="T18" i="4"/>
  <c r="T24" i="4"/>
  <c r="T31" i="4"/>
  <c r="T46" i="4"/>
  <c r="T15" i="4"/>
  <c r="T19" i="4"/>
  <c r="T25" i="4"/>
  <c r="T32" i="4"/>
  <c r="T26" i="4"/>
  <c r="T17" i="4"/>
  <c r="T30" i="4"/>
  <c r="T33" i="4"/>
  <c r="T16" i="4"/>
  <c r="T20" i="4"/>
  <c r="S21" i="4"/>
  <c r="F90" i="4"/>
  <c r="U78" i="4"/>
  <c r="U79" i="4"/>
  <c r="U92" i="4"/>
  <c r="U86" i="4"/>
  <c r="U77" i="4"/>
  <c r="E90" i="4"/>
  <c r="S90" i="4"/>
  <c r="T29" i="4"/>
  <c r="T14" i="4"/>
  <c r="T23" i="4"/>
  <c r="H75" i="4"/>
  <c r="H79" i="4" s="1"/>
  <c r="S27" i="4"/>
  <c r="T90" i="4"/>
  <c r="F27" i="4"/>
  <c r="U12" i="4"/>
  <c r="U102" i="4"/>
  <c r="G102" i="4"/>
  <c r="V75" i="4"/>
  <c r="H12" i="4"/>
  <c r="G39" i="4"/>
  <c r="U97" i="4" l="1"/>
  <c r="G109" i="4"/>
  <c r="V81" i="4"/>
  <c r="V88" i="4"/>
  <c r="V95" i="4"/>
  <c r="V82" i="4"/>
  <c r="V89" i="4"/>
  <c r="V96" i="4"/>
  <c r="V83" i="4"/>
  <c r="V93" i="4"/>
  <c r="V80" i="4"/>
  <c r="V87" i="4"/>
  <c r="V94" i="4"/>
  <c r="U106" i="4"/>
  <c r="U109" i="4"/>
  <c r="S35" i="4"/>
  <c r="S44" i="4" s="1"/>
  <c r="H82" i="4"/>
  <c r="H89" i="4"/>
  <c r="H96" i="4"/>
  <c r="H83" i="4"/>
  <c r="H87" i="4"/>
  <c r="H94" i="4"/>
  <c r="H81" i="4"/>
  <c r="H95" i="4"/>
  <c r="U84" i="4"/>
  <c r="T21" i="4"/>
  <c r="U17" i="4"/>
  <c r="U43" i="4"/>
  <c r="U18" i="4"/>
  <c r="U24" i="4"/>
  <c r="U46" i="4"/>
  <c r="U25" i="4"/>
  <c r="U32" i="4"/>
  <c r="U19" i="4"/>
  <c r="U16" i="4"/>
  <c r="U20" i="4"/>
  <c r="U26" i="4"/>
  <c r="U33" i="4"/>
  <c r="G43" i="4"/>
  <c r="G106" i="4" s="1"/>
  <c r="G46" i="4"/>
  <c r="T34" i="4"/>
  <c r="H18" i="4"/>
  <c r="H24" i="4"/>
  <c r="H15" i="4"/>
  <c r="H19" i="4"/>
  <c r="H32" i="4"/>
  <c r="H33" i="4"/>
  <c r="H20" i="4"/>
  <c r="V78" i="4"/>
  <c r="V79" i="4"/>
  <c r="V86" i="4"/>
  <c r="V92" i="4"/>
  <c r="V77" i="4"/>
  <c r="H78" i="4"/>
  <c r="S98" i="4"/>
  <c r="T98" i="4"/>
  <c r="V12" i="4"/>
  <c r="W75" i="4"/>
  <c r="U90" i="4"/>
  <c r="H102" i="4"/>
  <c r="H106" i="4" s="1"/>
  <c r="V102" i="4"/>
  <c r="T27" i="4"/>
  <c r="I75" i="4"/>
  <c r="H39" i="4"/>
  <c r="H43" i="4" s="1"/>
  <c r="I12" i="4"/>
  <c r="S50" i="4" l="1"/>
  <c r="S47" i="4"/>
  <c r="V97" i="4"/>
  <c r="I82" i="4"/>
  <c r="I89" i="4"/>
  <c r="I96" i="4"/>
  <c r="I83" i="4"/>
  <c r="I93" i="4"/>
  <c r="I80" i="4"/>
  <c r="I87" i="4"/>
  <c r="I94" i="4"/>
  <c r="I81" i="4"/>
  <c r="I88" i="4"/>
  <c r="I95" i="4"/>
  <c r="V106" i="4"/>
  <c r="V109" i="4"/>
  <c r="W80" i="4"/>
  <c r="W87" i="4"/>
  <c r="W94" i="4"/>
  <c r="W81" i="4"/>
  <c r="W88" i="4"/>
  <c r="W95" i="4"/>
  <c r="W82" i="4"/>
  <c r="W89" i="4"/>
  <c r="W96" i="4"/>
  <c r="W83" i="4"/>
  <c r="W93" i="4"/>
  <c r="H109" i="4"/>
  <c r="V84" i="4"/>
  <c r="H46" i="4"/>
  <c r="V30" i="4"/>
  <c r="V43" i="4"/>
  <c r="V18" i="4"/>
  <c r="V24" i="4"/>
  <c r="V31" i="4"/>
  <c r="V20" i="4"/>
  <c r="V33" i="4"/>
  <c r="V46" i="4"/>
  <c r="V32" i="4"/>
  <c r="V15" i="4"/>
  <c r="V19" i="4"/>
  <c r="I18" i="4"/>
  <c r="I24" i="4"/>
  <c r="I31" i="4"/>
  <c r="I30" i="4"/>
  <c r="I15" i="4"/>
  <c r="I19" i="4"/>
  <c r="I32" i="4"/>
  <c r="I33" i="4"/>
  <c r="I17" i="4"/>
  <c r="I16" i="4"/>
  <c r="I20" i="4"/>
  <c r="I26" i="4"/>
  <c r="I77" i="4"/>
  <c r="I86" i="4"/>
  <c r="I79" i="4"/>
  <c r="I92" i="4"/>
  <c r="I78" i="4"/>
  <c r="W77" i="4"/>
  <c r="W78" i="4"/>
  <c r="W86" i="4"/>
  <c r="W79" i="4"/>
  <c r="W92" i="4"/>
  <c r="S107" i="4"/>
  <c r="S110" i="4"/>
  <c r="S113" i="4"/>
  <c r="V29" i="4"/>
  <c r="I23" i="4"/>
  <c r="I29" i="4"/>
  <c r="I14" i="4"/>
  <c r="T110" i="4"/>
  <c r="T113" i="4"/>
  <c r="T107" i="4"/>
  <c r="J75" i="4"/>
  <c r="W102" i="4"/>
  <c r="T35" i="4"/>
  <c r="U98" i="4"/>
  <c r="W12" i="4"/>
  <c r="I102" i="4"/>
  <c r="I106" i="4" s="1"/>
  <c r="V90" i="4"/>
  <c r="X75" i="4"/>
  <c r="J12" i="4"/>
  <c r="I39" i="4"/>
  <c r="W97" i="4" l="1"/>
  <c r="I97" i="4"/>
  <c r="V34" i="4"/>
  <c r="I109" i="4"/>
  <c r="W109" i="4"/>
  <c r="W106" i="4"/>
  <c r="J81" i="4"/>
  <c r="J88" i="4"/>
  <c r="J95" i="4"/>
  <c r="J82" i="4"/>
  <c r="J89" i="4"/>
  <c r="J96" i="4"/>
  <c r="J83" i="4"/>
  <c r="J93" i="4"/>
  <c r="J80" i="4"/>
  <c r="J87" i="4"/>
  <c r="J94" i="4"/>
  <c r="W84" i="4"/>
  <c r="I84" i="4"/>
  <c r="V98" i="4"/>
  <c r="V107" i="4" s="1"/>
  <c r="I34" i="4"/>
  <c r="I21" i="4"/>
  <c r="I46" i="4"/>
  <c r="W16" i="4"/>
  <c r="W20" i="4"/>
  <c r="W26" i="4"/>
  <c r="W33" i="4"/>
  <c r="W30" i="4"/>
  <c r="W17" i="4"/>
  <c r="W43" i="4"/>
  <c r="W24" i="4"/>
  <c r="W31" i="4"/>
  <c r="W32" i="4"/>
  <c r="W18" i="4"/>
  <c r="W46" i="4"/>
  <c r="W15" i="4"/>
  <c r="W19" i="4"/>
  <c r="W25" i="4"/>
  <c r="J17" i="4"/>
  <c r="J30" i="4"/>
  <c r="J18" i="4"/>
  <c r="J24" i="4"/>
  <c r="J31" i="4"/>
  <c r="J25" i="4"/>
  <c r="J32" i="4"/>
  <c r="J15" i="4"/>
  <c r="J19" i="4"/>
  <c r="J33" i="4"/>
  <c r="J16" i="4"/>
  <c r="J20" i="4"/>
  <c r="J26" i="4"/>
  <c r="I90" i="4"/>
  <c r="W14" i="4"/>
  <c r="W23" i="4"/>
  <c r="W29" i="4"/>
  <c r="X77" i="4"/>
  <c r="X78" i="4"/>
  <c r="X79" i="4"/>
  <c r="X83" i="4"/>
  <c r="T50" i="4"/>
  <c r="T44" i="4"/>
  <c r="T47" i="4"/>
  <c r="U107" i="4"/>
  <c r="U110" i="4"/>
  <c r="U113" i="4"/>
  <c r="W90" i="4"/>
  <c r="Y75" i="4"/>
  <c r="X86" i="4"/>
  <c r="X89" i="4"/>
  <c r="X92" i="4"/>
  <c r="X97" i="4" s="1"/>
  <c r="X12" i="4"/>
  <c r="X43" i="4" s="1"/>
  <c r="X102" i="4"/>
  <c r="K75" i="4"/>
  <c r="J77" i="4"/>
  <c r="J79" i="4"/>
  <c r="J78" i="4"/>
  <c r="J92" i="4"/>
  <c r="J97" i="4" s="1"/>
  <c r="J86" i="4"/>
  <c r="J102" i="4"/>
  <c r="J109" i="4" s="1"/>
  <c r="J39" i="4"/>
  <c r="K12" i="4"/>
  <c r="I98" i="4" l="1"/>
  <c r="I113" i="4" s="1"/>
  <c r="K81" i="4"/>
  <c r="K88" i="4"/>
  <c r="K95" i="4"/>
  <c r="K82" i="4"/>
  <c r="K89" i="4"/>
  <c r="K96" i="4"/>
  <c r="K83" i="4"/>
  <c r="K93" i="4"/>
  <c r="K80" i="4"/>
  <c r="K87" i="4"/>
  <c r="K94" i="4"/>
  <c r="V110" i="4"/>
  <c r="V113" i="4"/>
  <c r="W34" i="4"/>
  <c r="K17" i="4"/>
  <c r="K30" i="4"/>
  <c r="K20" i="4"/>
  <c r="K26" i="4"/>
  <c r="K18" i="4"/>
  <c r="K24" i="4"/>
  <c r="K31" i="4"/>
  <c r="K25" i="4"/>
  <c r="K32" i="4"/>
  <c r="K16" i="4"/>
  <c r="K33" i="4"/>
  <c r="K15" i="4"/>
  <c r="K19" i="4"/>
  <c r="W21" i="4"/>
  <c r="W27" i="4"/>
  <c r="Y77" i="4"/>
  <c r="Y78" i="4"/>
  <c r="Y79" i="4"/>
  <c r="Y83" i="4"/>
  <c r="J90" i="4"/>
  <c r="Y12" i="4"/>
  <c r="Y43" i="4" s="1"/>
  <c r="X23" i="4"/>
  <c r="X20" i="4"/>
  <c r="X14" i="4"/>
  <c r="X16" i="4"/>
  <c r="X49" i="4"/>
  <c r="X29" i="4"/>
  <c r="X34" i="4" s="1"/>
  <c r="X46" i="4"/>
  <c r="X26" i="4"/>
  <c r="X15" i="4"/>
  <c r="X90" i="4"/>
  <c r="K102" i="4"/>
  <c r="K109" i="4" s="1"/>
  <c r="J106" i="4"/>
  <c r="J112" i="4"/>
  <c r="J110" i="4"/>
  <c r="J84" i="4"/>
  <c r="L75" i="4"/>
  <c r="Y102" i="4"/>
  <c r="X109" i="4"/>
  <c r="X110" i="4" s="1"/>
  <c r="X112" i="4"/>
  <c r="X106" i="4"/>
  <c r="W98" i="4"/>
  <c r="X84" i="4"/>
  <c r="Z75" i="4"/>
  <c r="Y86" i="4"/>
  <c r="Y89" i="4"/>
  <c r="Y92" i="4"/>
  <c r="Y97" i="4" s="1"/>
  <c r="L12" i="4"/>
  <c r="K39" i="4"/>
  <c r="J43" i="4"/>
  <c r="J46" i="4"/>
  <c r="J49" i="4"/>
  <c r="C12" i="2"/>
  <c r="C13" i="2" s="1"/>
  <c r="C14" i="2" s="1"/>
  <c r="C15" i="2" s="1"/>
  <c r="C16" i="2" s="1"/>
  <c r="C17" i="2" s="1"/>
  <c r="C18" i="2" s="1"/>
  <c r="C19" i="2" s="1"/>
  <c r="C20" i="2" s="1"/>
  <c r="C21" i="2" s="1"/>
  <c r="I110" i="4" l="1"/>
  <c r="L80" i="4"/>
  <c r="L87" i="4"/>
  <c r="L94" i="4"/>
  <c r="L81" i="4"/>
  <c r="L88" i="4"/>
  <c r="L95" i="4"/>
  <c r="L82" i="4"/>
  <c r="L89" i="4"/>
  <c r="L96" i="4"/>
  <c r="L83" i="4"/>
  <c r="L93" i="4"/>
  <c r="Y84" i="4"/>
  <c r="L16" i="4"/>
  <c r="L20" i="4"/>
  <c r="L26" i="4"/>
  <c r="L33" i="4"/>
  <c r="L17" i="4"/>
  <c r="L30" i="4"/>
  <c r="L24" i="4"/>
  <c r="L31" i="4"/>
  <c r="L18" i="4"/>
  <c r="L15" i="4"/>
  <c r="L19" i="4"/>
  <c r="L25" i="4"/>
  <c r="L32" i="4"/>
  <c r="W35" i="4"/>
  <c r="W44" i="4" s="1"/>
  <c r="Z83" i="4"/>
  <c r="Z77" i="4"/>
  <c r="Z78" i="4"/>
  <c r="Z79" i="4"/>
  <c r="E16" i="1"/>
  <c r="E29" i="1"/>
  <c r="E27" i="1"/>
  <c r="E28" i="1"/>
  <c r="E17" i="1"/>
  <c r="E21" i="1"/>
  <c r="E37" i="1"/>
  <c r="E20" i="1"/>
  <c r="E36" i="1"/>
  <c r="E19" i="1"/>
  <c r="E35" i="1"/>
  <c r="E34" i="1"/>
  <c r="E18" i="1"/>
  <c r="E22" i="1"/>
  <c r="J98" i="4"/>
  <c r="X98" i="4"/>
  <c r="X107" i="4" s="1"/>
  <c r="E33" i="1"/>
  <c r="E26" i="1"/>
  <c r="W107" i="4"/>
  <c r="W110" i="4"/>
  <c r="X111" i="4" s="1"/>
  <c r="W113" i="4"/>
  <c r="M75" i="4"/>
  <c r="M92" i="4" s="1"/>
  <c r="X21" i="4"/>
  <c r="Z12" i="4"/>
  <c r="Z43" i="4" s="1"/>
  <c r="Y49" i="4"/>
  <c r="Y46" i="4"/>
  <c r="AA75" i="4"/>
  <c r="Z92" i="4"/>
  <c r="Z97" i="4" s="1"/>
  <c r="Z89" i="4"/>
  <c r="Z86" i="4"/>
  <c r="X27" i="4"/>
  <c r="Y90" i="4"/>
  <c r="Z102" i="4"/>
  <c r="Y112" i="4"/>
  <c r="Y106" i="4"/>
  <c r="Y109" i="4"/>
  <c r="Y110" i="4" s="1"/>
  <c r="Y111" i="4" s="1"/>
  <c r="L102" i="4"/>
  <c r="L109" i="4" s="1"/>
  <c r="K112" i="4"/>
  <c r="K110" i="4"/>
  <c r="K111" i="4" s="1"/>
  <c r="K106" i="4"/>
  <c r="L39" i="4"/>
  <c r="K43" i="4"/>
  <c r="K49" i="4"/>
  <c r="K46" i="4"/>
  <c r="M12" i="4"/>
  <c r="K92" i="4"/>
  <c r="L92" i="4"/>
  <c r="K86" i="4"/>
  <c r="L86" i="4"/>
  <c r="K79" i="4"/>
  <c r="L79" i="4"/>
  <c r="M79" i="4"/>
  <c r="K78" i="4"/>
  <c r="L78" i="4"/>
  <c r="K77" i="4"/>
  <c r="L77" i="4"/>
  <c r="F14" i="1"/>
  <c r="M77" i="4" l="1"/>
  <c r="M78" i="4"/>
  <c r="M80" i="4"/>
  <c r="M87" i="4"/>
  <c r="M94" i="4"/>
  <c r="M81" i="4"/>
  <c r="M88" i="4"/>
  <c r="M95" i="4"/>
  <c r="M82" i="4"/>
  <c r="M89" i="4"/>
  <c r="M96" i="4"/>
  <c r="M83" i="4"/>
  <c r="M93" i="4"/>
  <c r="M86" i="4"/>
  <c r="Y98" i="4"/>
  <c r="Y107" i="4" s="1"/>
  <c r="Y108" i="4" s="1"/>
  <c r="M16" i="4"/>
  <c r="M20" i="4"/>
  <c r="M26" i="4"/>
  <c r="M33" i="4"/>
  <c r="M25" i="4"/>
  <c r="M17" i="4"/>
  <c r="M30" i="4"/>
  <c r="M19" i="4"/>
  <c r="M32" i="4"/>
  <c r="M31" i="4"/>
  <c r="M18" i="4"/>
  <c r="M24" i="4"/>
  <c r="M15" i="4"/>
  <c r="W50" i="4"/>
  <c r="W47" i="4"/>
  <c r="AA83" i="4"/>
  <c r="AA77" i="4"/>
  <c r="AA78" i="4"/>
  <c r="AA79" i="4"/>
  <c r="Z90" i="4"/>
  <c r="X108" i="4"/>
  <c r="X35" i="4"/>
  <c r="AA86" i="4"/>
  <c r="AA92" i="4"/>
  <c r="AA97" i="4" s="1"/>
  <c r="AA89" i="4"/>
  <c r="M102" i="4"/>
  <c r="M109" i="4" s="1"/>
  <c r="L106" i="4"/>
  <c r="L110" i="4"/>
  <c r="L111" i="4" s="1"/>
  <c r="L112" i="4"/>
  <c r="AA102" i="4"/>
  <c r="Z112" i="4"/>
  <c r="Z109" i="4"/>
  <c r="Z110" i="4" s="1"/>
  <c r="Z111" i="4" s="1"/>
  <c r="Z106" i="4"/>
  <c r="Z84" i="4"/>
  <c r="AA12" i="4"/>
  <c r="AA43" i="4" s="1"/>
  <c r="Z49" i="4"/>
  <c r="Z46" i="4"/>
  <c r="M39" i="4"/>
  <c r="L46" i="4"/>
  <c r="L43" i="4"/>
  <c r="L49" i="4"/>
  <c r="R90" i="4"/>
  <c r="L90" i="4"/>
  <c r="K84" i="4"/>
  <c r="K90" i="4"/>
  <c r="L97" i="4"/>
  <c r="M97" i="4"/>
  <c r="L84" i="4"/>
  <c r="K97" i="4"/>
  <c r="M90" i="4" l="1"/>
  <c r="M84" i="4"/>
  <c r="Z98" i="4"/>
  <c r="Z107" i="4" s="1"/>
  <c r="Z108" i="4" s="1"/>
  <c r="AA49" i="4"/>
  <c r="AA46" i="4"/>
  <c r="AA112" i="4"/>
  <c r="AA106" i="4"/>
  <c r="AA109" i="4"/>
  <c r="AA110" i="4" s="1"/>
  <c r="AA111" i="4" s="1"/>
  <c r="M110" i="4"/>
  <c r="M111" i="4" s="1"/>
  <c r="M106" i="4"/>
  <c r="M112" i="4"/>
  <c r="AA84" i="4"/>
  <c r="AA90" i="4"/>
  <c r="M49" i="4"/>
  <c r="M43" i="4"/>
  <c r="M46" i="4"/>
  <c r="L98" i="4"/>
  <c r="K98" i="4"/>
  <c r="R98" i="4"/>
  <c r="J29" i="4"/>
  <c r="K29" i="4"/>
  <c r="L29" i="4"/>
  <c r="M29" i="4"/>
  <c r="J23" i="4"/>
  <c r="K23" i="4"/>
  <c r="L23" i="4"/>
  <c r="M23" i="4"/>
  <c r="J14" i="4"/>
  <c r="K14" i="4"/>
  <c r="L14" i="4"/>
  <c r="M14" i="4"/>
  <c r="M98" i="4" l="1"/>
  <c r="M107" i="4" s="1"/>
  <c r="AA98" i="4"/>
  <c r="AA107" i="4" s="1"/>
  <c r="AA108" i="4" s="1"/>
  <c r="R110" i="4"/>
  <c r="R113" i="4"/>
  <c r="Q107" i="4"/>
  <c r="Q113" i="4"/>
  <c r="Q110" i="4"/>
  <c r="S104" i="4"/>
  <c r="T104" i="4"/>
  <c r="U104" i="4"/>
  <c r="V104" i="4"/>
  <c r="W104" i="4"/>
  <c r="X104" i="4"/>
  <c r="X113" i="4" s="1"/>
  <c r="Y104" i="4"/>
  <c r="Y113" i="4" s="1"/>
  <c r="Z104" i="4"/>
  <c r="Z113" i="4" s="1"/>
  <c r="R107" i="4"/>
  <c r="R104" i="4"/>
  <c r="K107" i="4"/>
  <c r="L107" i="4"/>
  <c r="J107" i="4"/>
  <c r="M21" i="4"/>
  <c r="L21" i="4"/>
  <c r="M27" i="4"/>
  <c r="J21" i="4"/>
  <c r="K27" i="4"/>
  <c r="J27" i="4"/>
  <c r="L27" i="4"/>
  <c r="J34" i="4"/>
  <c r="K34" i="4"/>
  <c r="L34" i="4"/>
  <c r="M34" i="4"/>
  <c r="K21" i="4"/>
  <c r="AA104" i="4" l="1"/>
  <c r="AA113" i="4" s="1"/>
  <c r="AA114" i="4" s="1"/>
  <c r="Q111" i="4"/>
  <c r="R111" i="4"/>
  <c r="S111" i="4"/>
  <c r="T111" i="4"/>
  <c r="U111" i="4"/>
  <c r="V111" i="4"/>
  <c r="W111" i="4"/>
  <c r="W114" i="4"/>
  <c r="Q114" i="4"/>
  <c r="U114" i="4"/>
  <c r="T114" i="4"/>
  <c r="R114" i="4"/>
  <c r="V114" i="4"/>
  <c r="S114" i="4"/>
  <c r="R108" i="4"/>
  <c r="Q108" i="4"/>
  <c r="S108" i="4"/>
  <c r="T108" i="4"/>
  <c r="U108" i="4"/>
  <c r="V108" i="4"/>
  <c r="W108" i="4"/>
  <c r="Z114" i="4"/>
  <c r="X114" i="4"/>
  <c r="Y114" i="4"/>
  <c r="M108" i="4"/>
  <c r="K108" i="4"/>
  <c r="K35" i="4"/>
  <c r="L108" i="4"/>
  <c r="J35" i="4"/>
  <c r="M35" i="4"/>
  <c r="L35" i="4"/>
  <c r="L137" i="3"/>
  <c r="Q16" i="4"/>
  <c r="L149" i="3"/>
  <c r="L150" i="3"/>
  <c r="L425" i="3"/>
  <c r="L138" i="3" l="1"/>
  <c r="L148" i="3"/>
  <c r="L146" i="3"/>
  <c r="L155" i="3"/>
  <c r="L134" i="3"/>
  <c r="L421" i="3"/>
  <c r="L414" i="3"/>
  <c r="L361" i="3"/>
  <c r="L359" i="3"/>
  <c r="L353" i="3"/>
  <c r="L351" i="3"/>
  <c r="L345" i="3"/>
  <c r="L343" i="3"/>
  <c r="L337" i="3"/>
  <c r="L335" i="3"/>
  <c r="L329" i="3"/>
  <c r="L327" i="3"/>
  <c r="L321" i="3"/>
  <c r="L314" i="3"/>
  <c r="L312" i="3"/>
  <c r="L306" i="3"/>
  <c r="L302" i="3"/>
  <c r="L300" i="3"/>
  <c r="L294" i="3"/>
  <c r="L292" i="3"/>
  <c r="L286" i="3"/>
  <c r="L284" i="3"/>
  <c r="L278" i="3"/>
  <c r="L276" i="3"/>
  <c r="L270" i="3"/>
  <c r="L226" i="3"/>
  <c r="L221" i="3"/>
  <c r="L219" i="3"/>
  <c r="L213" i="3"/>
  <c r="L211" i="3"/>
  <c r="L206" i="3"/>
  <c r="L204" i="3"/>
  <c r="L139" i="3"/>
  <c r="L422" i="3"/>
  <c r="V14" i="4" s="1"/>
  <c r="L411" i="3"/>
  <c r="L362" i="3"/>
  <c r="L356" i="3"/>
  <c r="L354" i="3"/>
  <c r="L348" i="3"/>
  <c r="L346" i="3"/>
  <c r="L340" i="3"/>
  <c r="L338" i="3"/>
  <c r="L332" i="3"/>
  <c r="L330" i="3"/>
  <c r="L324" i="3"/>
  <c r="L322" i="3"/>
  <c r="L317" i="3"/>
  <c r="L315" i="3"/>
  <c r="L309" i="3"/>
  <c r="L307" i="3"/>
  <c r="L305" i="3"/>
  <c r="L303" i="3"/>
  <c r="L297" i="3"/>
  <c r="L295" i="3"/>
  <c r="L289" i="3"/>
  <c r="L287" i="3"/>
  <c r="L281" i="3"/>
  <c r="L279" i="3"/>
  <c r="L273" i="3"/>
  <c r="L271" i="3"/>
  <c r="L223" i="3"/>
  <c r="L222" i="3"/>
  <c r="L216" i="3"/>
  <c r="L214" i="3"/>
  <c r="L209" i="3"/>
  <c r="L207" i="3"/>
  <c r="D25" i="4"/>
  <c r="L158" i="3"/>
  <c r="L156" i="3"/>
  <c r="L145" i="3"/>
  <c r="U15" i="4" s="1"/>
  <c r="L143" i="3"/>
  <c r="L357" i="3"/>
  <c r="L349" i="3"/>
  <c r="L341" i="3"/>
  <c r="L333" i="3"/>
  <c r="L325" i="3"/>
  <c r="L318" i="3"/>
  <c r="L310" i="3"/>
  <c r="L298" i="3"/>
  <c r="L290" i="3"/>
  <c r="L282" i="3"/>
  <c r="L274" i="3"/>
  <c r="L266" i="3"/>
  <c r="H92" i="4" s="1"/>
  <c r="L224" i="3"/>
  <c r="L217" i="3"/>
  <c r="L210" i="3"/>
  <c r="E17" i="4"/>
  <c r="L161" i="3"/>
  <c r="L152" i="3"/>
  <c r="Q17" i="4"/>
  <c r="L141" i="3"/>
  <c r="L135" i="3"/>
  <c r="L420" i="3"/>
  <c r="L360" i="3"/>
  <c r="L352" i="3"/>
  <c r="L344" i="3"/>
  <c r="L336" i="3"/>
  <c r="L328" i="3"/>
  <c r="L320" i="3"/>
  <c r="L313" i="3"/>
  <c r="L301" i="3"/>
  <c r="L293" i="3"/>
  <c r="L285" i="3"/>
  <c r="L277" i="3"/>
  <c r="L227" i="3"/>
  <c r="L220" i="3"/>
  <c r="L212" i="3"/>
  <c r="L205" i="3"/>
  <c r="L163" i="3"/>
  <c r="U31" i="4" s="1"/>
  <c r="L154" i="3"/>
  <c r="L147" i="3"/>
  <c r="L144" i="3"/>
  <c r="L423" i="3"/>
  <c r="L409" i="3"/>
  <c r="L355" i="3"/>
  <c r="L347" i="3"/>
  <c r="L339" i="3"/>
  <c r="L331" i="3"/>
  <c r="L323" i="3"/>
  <c r="L316" i="3"/>
  <c r="L308" i="3"/>
  <c r="L304" i="3"/>
  <c r="L296" i="3"/>
  <c r="L288" i="3"/>
  <c r="L280" i="3"/>
  <c r="L272" i="3"/>
  <c r="L215" i="3"/>
  <c r="L208" i="3"/>
  <c r="L157" i="3"/>
  <c r="L151" i="3"/>
  <c r="L140" i="3"/>
  <c r="L412" i="3"/>
  <c r="L358" i="3"/>
  <c r="L350" i="3"/>
  <c r="L342" i="3"/>
  <c r="L334" i="3"/>
  <c r="L326" i="3"/>
  <c r="I25" i="4" s="1"/>
  <c r="I27" i="4" s="1"/>
  <c r="I35" i="4" s="1"/>
  <c r="L319" i="3"/>
  <c r="L311" i="3"/>
  <c r="L299" i="3"/>
  <c r="L291" i="3"/>
  <c r="L283" i="3"/>
  <c r="L275" i="3"/>
  <c r="L267" i="3"/>
  <c r="H93" i="4" s="1"/>
  <c r="L225" i="3"/>
  <c r="L218" i="3"/>
  <c r="F17" i="4"/>
  <c r="L162" i="3"/>
  <c r="U30" i="4" s="1"/>
  <c r="L153" i="3"/>
  <c r="Q25" i="4"/>
  <c r="L142" i="3"/>
  <c r="L136" i="3"/>
  <c r="Y26" i="4"/>
  <c r="Z26" i="4"/>
  <c r="AA26" i="4"/>
  <c r="Y14" i="4"/>
  <c r="Z14" i="4"/>
  <c r="AA14" i="4"/>
  <c r="Y15" i="4"/>
  <c r="Z15" i="4"/>
  <c r="AA15" i="4"/>
  <c r="Y16" i="4"/>
  <c r="Z16" i="4"/>
  <c r="AA16" i="4"/>
  <c r="Y20" i="4"/>
  <c r="Z20" i="4"/>
  <c r="AA20" i="4"/>
  <c r="H25" i="4" l="1"/>
  <c r="V16" i="4"/>
  <c r="Q29" i="4"/>
  <c r="U29" i="4"/>
  <c r="U34" i="4" s="1"/>
  <c r="U14" i="4"/>
  <c r="U21" i="4" s="1"/>
  <c r="V23" i="4"/>
  <c r="V17" i="4"/>
  <c r="U23" i="4"/>
  <c r="U27" i="4" s="1"/>
  <c r="V25" i="4"/>
  <c r="F29" i="1"/>
  <c r="C52" i="1" s="1"/>
  <c r="V26" i="4"/>
  <c r="R23" i="4"/>
  <c r="R14" i="4"/>
  <c r="R26" i="4"/>
  <c r="H26" i="4"/>
  <c r="H16" i="4"/>
  <c r="R16" i="4"/>
  <c r="R17" i="4"/>
  <c r="R25" i="4"/>
  <c r="I50" i="4"/>
  <c r="I47" i="4"/>
  <c r="H77" i="4"/>
  <c r="G31" i="4"/>
  <c r="G94" i="4" s="1"/>
  <c r="Q31" i="4"/>
  <c r="Q14" i="4"/>
  <c r="Q23" i="4"/>
  <c r="Q27" i="4" s="1"/>
  <c r="G30" i="4"/>
  <c r="G93" i="4" s="1"/>
  <c r="Q30" i="4"/>
  <c r="F17" i="1"/>
  <c r="C48" i="1" s="1"/>
  <c r="Q15" i="4"/>
  <c r="H97" i="4"/>
  <c r="D27" i="4"/>
  <c r="D88" i="4"/>
  <c r="D90" i="4" s="1"/>
  <c r="F21" i="4"/>
  <c r="F35" i="4" s="1"/>
  <c r="F50" i="4" s="1"/>
  <c r="F80" i="4"/>
  <c r="F84" i="4" s="1"/>
  <c r="F98" i="4" s="1"/>
  <c r="E21" i="4"/>
  <c r="E35" i="4" s="1"/>
  <c r="E50" i="4" s="1"/>
  <c r="E80" i="4"/>
  <c r="E84" i="4" s="1"/>
  <c r="E98" i="4" s="1"/>
  <c r="H80" i="4"/>
  <c r="H88" i="4"/>
  <c r="H86" i="4"/>
  <c r="G15" i="4"/>
  <c r="G78" i="4" s="1"/>
  <c r="F21" i="1"/>
  <c r="G19" i="4"/>
  <c r="G82" i="4" s="1"/>
  <c r="G29" i="4"/>
  <c r="G16" i="4"/>
  <c r="G79" i="4" s="1"/>
  <c r="G23" i="4"/>
  <c r="G86" i="4" s="1"/>
  <c r="H17" i="4"/>
  <c r="G17" i="4"/>
  <c r="G80" i="4" s="1"/>
  <c r="G14" i="4"/>
  <c r="G77" i="4" s="1"/>
  <c r="G25" i="4"/>
  <c r="G88" i="4" s="1"/>
  <c r="H30" i="4"/>
  <c r="C30" i="4"/>
  <c r="C93" i="4" s="1"/>
  <c r="F34" i="1"/>
  <c r="F26" i="1"/>
  <c r="C23" i="4"/>
  <c r="H31" i="4"/>
  <c r="C31" i="4"/>
  <c r="C94" i="4" s="1"/>
  <c r="F35" i="1"/>
  <c r="C54" i="1" s="1"/>
  <c r="F16" i="1"/>
  <c r="C14" i="4"/>
  <c r="H29" i="4"/>
  <c r="F33" i="1"/>
  <c r="C29" i="4"/>
  <c r="C25" i="4"/>
  <c r="C88" i="4" s="1"/>
  <c r="F28" i="1"/>
  <c r="C51" i="1" s="1"/>
  <c r="D17" i="4"/>
  <c r="D80" i="4" s="1"/>
  <c r="D16" i="4"/>
  <c r="D79" i="4" s="1"/>
  <c r="C17" i="4"/>
  <c r="C80" i="4" s="1"/>
  <c r="F19" i="1"/>
  <c r="C16" i="4"/>
  <c r="C79" i="4" s="1"/>
  <c r="F18" i="1"/>
  <c r="H23" i="4"/>
  <c r="N23" i="4" s="1"/>
  <c r="H14" i="4"/>
  <c r="V21" i="4" l="1"/>
  <c r="V27" i="4"/>
  <c r="U35" i="4"/>
  <c r="H27" i="4"/>
  <c r="H21" i="4"/>
  <c r="F38" i="1"/>
  <c r="H34" i="4"/>
  <c r="C50" i="1"/>
  <c r="F30" i="1"/>
  <c r="C47" i="1"/>
  <c r="F23" i="1"/>
  <c r="R21" i="4"/>
  <c r="C53" i="1"/>
  <c r="C49" i="1"/>
  <c r="F47" i="4"/>
  <c r="E47" i="4"/>
  <c r="E44" i="4"/>
  <c r="Q34" i="4"/>
  <c r="Q21" i="4"/>
  <c r="C77" i="4"/>
  <c r="C84" i="4" s="1"/>
  <c r="C21" i="4"/>
  <c r="C92" i="4"/>
  <c r="C97" i="4" s="1"/>
  <c r="C34" i="4"/>
  <c r="C86" i="4"/>
  <c r="C90" i="4" s="1"/>
  <c r="C27" i="4"/>
  <c r="F44" i="4"/>
  <c r="G34" i="4"/>
  <c r="G92" i="4"/>
  <c r="G97" i="4" s="1"/>
  <c r="E110" i="4"/>
  <c r="E107" i="4"/>
  <c r="E113" i="4"/>
  <c r="G84" i="4"/>
  <c r="F107" i="4"/>
  <c r="F110" i="4"/>
  <c r="F113" i="4"/>
  <c r="G90" i="4"/>
  <c r="H90" i="4"/>
  <c r="H84" i="4"/>
  <c r="G27" i="4"/>
  <c r="G21" i="4"/>
  <c r="D21" i="4"/>
  <c r="D35" i="4" s="1"/>
  <c r="D50" i="4" s="1"/>
  <c r="D84" i="4"/>
  <c r="D98" i="4" s="1"/>
  <c r="Y23" i="4"/>
  <c r="Z23" i="4"/>
  <c r="AA23" i="4"/>
  <c r="Y29" i="4"/>
  <c r="Z29" i="4"/>
  <c r="AA29" i="4"/>
  <c r="L14" i="1"/>
  <c r="V35" i="4" l="1"/>
  <c r="V47" i="4" s="1"/>
  <c r="U47" i="4"/>
  <c r="U44" i="4"/>
  <c r="U50" i="4"/>
  <c r="H35" i="4"/>
  <c r="Q35" i="4"/>
  <c r="Q41" i="4" s="1"/>
  <c r="C35" i="4"/>
  <c r="E51" i="1"/>
  <c r="C98" i="4"/>
  <c r="E47" i="1"/>
  <c r="G98" i="4"/>
  <c r="E48" i="1"/>
  <c r="E50" i="1"/>
  <c r="D50" i="1" s="1"/>
  <c r="E49" i="1"/>
  <c r="E52" i="1"/>
  <c r="D52" i="1" s="1"/>
  <c r="H98" i="4"/>
  <c r="H107" i="4" s="1"/>
  <c r="G35" i="4"/>
  <c r="D44" i="4"/>
  <c r="D47" i="4"/>
  <c r="D110" i="4"/>
  <c r="D113" i="4"/>
  <c r="D107" i="4"/>
  <c r="L28" i="1"/>
  <c r="L29" i="1"/>
  <c r="L27" i="1"/>
  <c r="L19" i="1"/>
  <c r="L35" i="1"/>
  <c r="L18" i="1"/>
  <c r="L22" i="1"/>
  <c r="L34" i="1"/>
  <c r="L37" i="1"/>
  <c r="L17" i="1"/>
  <c r="L21" i="1"/>
  <c r="L20" i="1"/>
  <c r="L36" i="1"/>
  <c r="L26" i="1"/>
  <c r="L33" i="1"/>
  <c r="L16" i="1"/>
  <c r="R27" i="4"/>
  <c r="AA27" i="4"/>
  <c r="Z27" i="4"/>
  <c r="Y27" i="4"/>
  <c r="AA34" i="4"/>
  <c r="Z34" i="4"/>
  <c r="Y34" i="4"/>
  <c r="Z21" i="4"/>
  <c r="Y21" i="4"/>
  <c r="AA21" i="4"/>
  <c r="V50" i="4" l="1"/>
  <c r="V44" i="4"/>
  <c r="F41" i="4"/>
  <c r="C44" i="4"/>
  <c r="H47" i="4"/>
  <c r="H44" i="4"/>
  <c r="H41" i="4"/>
  <c r="C41" i="4"/>
  <c r="G47" i="4"/>
  <c r="G41" i="4"/>
  <c r="G44" i="4"/>
  <c r="G104" i="4"/>
  <c r="C113" i="4"/>
  <c r="F114" i="4" s="1"/>
  <c r="F104" i="4"/>
  <c r="C110" i="4"/>
  <c r="F111" i="4" s="1"/>
  <c r="C104" i="4"/>
  <c r="L104" i="4"/>
  <c r="L113" i="4" s="1"/>
  <c r="K104" i="4"/>
  <c r="K113" i="4" s="1"/>
  <c r="D104" i="4"/>
  <c r="M104" i="4"/>
  <c r="M113" i="4" s="1"/>
  <c r="J104" i="4"/>
  <c r="J113" i="4" s="1"/>
  <c r="C107" i="4"/>
  <c r="E108" i="4" s="1"/>
  <c r="E104" i="4"/>
  <c r="G107" i="4"/>
  <c r="G113" i="4"/>
  <c r="G110" i="4"/>
  <c r="H113" i="4"/>
  <c r="H104" i="4"/>
  <c r="H110" i="4"/>
  <c r="H50" i="4"/>
  <c r="C47" i="4"/>
  <c r="C48" i="4" s="1"/>
  <c r="C50" i="4"/>
  <c r="E51" i="4" s="1"/>
  <c r="K41" i="4"/>
  <c r="K44" i="4" s="1"/>
  <c r="K47" i="4" s="1"/>
  <c r="D41" i="4"/>
  <c r="J41" i="4"/>
  <c r="J44" i="4" s="1"/>
  <c r="J47" i="4" s="1"/>
  <c r="E41" i="4"/>
  <c r="M41" i="4"/>
  <c r="M44" i="4" s="1"/>
  <c r="M47" i="4" s="1"/>
  <c r="L41" i="4"/>
  <c r="L44" i="4" s="1"/>
  <c r="L47" i="4" s="1"/>
  <c r="G50" i="4"/>
  <c r="D48" i="1"/>
  <c r="D49" i="1"/>
  <c r="D51" i="1"/>
  <c r="E53" i="1"/>
  <c r="D53" i="1" s="1"/>
  <c r="E54" i="1"/>
  <c r="D47" i="1"/>
  <c r="F41" i="1"/>
  <c r="AA35" i="4"/>
  <c r="R35" i="4"/>
  <c r="Y35" i="4"/>
  <c r="Z35" i="4"/>
  <c r="K47" i="1"/>
  <c r="H45" i="4" l="1"/>
  <c r="J114" i="4"/>
  <c r="I114" i="4"/>
  <c r="E114" i="4"/>
  <c r="C114" i="4"/>
  <c r="G114" i="4"/>
  <c r="D114" i="4"/>
  <c r="E45" i="4"/>
  <c r="F45" i="4"/>
  <c r="H114" i="4"/>
  <c r="G45" i="4"/>
  <c r="G111" i="4"/>
  <c r="E111" i="4"/>
  <c r="C111" i="4"/>
  <c r="I111" i="4"/>
  <c r="D111" i="4"/>
  <c r="H111" i="4"/>
  <c r="J111" i="4"/>
  <c r="M114" i="4"/>
  <c r="L114" i="4"/>
  <c r="G108" i="4"/>
  <c r="H108" i="4"/>
  <c r="D108" i="4"/>
  <c r="C108" i="4"/>
  <c r="J108" i="4"/>
  <c r="K114" i="4"/>
  <c r="F108" i="4"/>
  <c r="G16" i="1"/>
  <c r="D48" i="4"/>
  <c r="D51" i="4"/>
  <c r="C45" i="4"/>
  <c r="G51" i="4"/>
  <c r="I51" i="4"/>
  <c r="G48" i="4"/>
  <c r="C51" i="4"/>
  <c r="H51" i="4"/>
  <c r="H48" i="4"/>
  <c r="F48" i="4"/>
  <c r="E48" i="4"/>
  <c r="I48" i="4"/>
  <c r="F51" i="4"/>
  <c r="D45" i="4"/>
  <c r="G27" i="1"/>
  <c r="G29" i="1"/>
  <c r="G28" i="1"/>
  <c r="N27" i="1"/>
  <c r="N28" i="1"/>
  <c r="N29" i="1"/>
  <c r="N17" i="1"/>
  <c r="N22" i="1"/>
  <c r="N18" i="1"/>
  <c r="N20" i="1"/>
  <c r="N19" i="1"/>
  <c r="N21" i="1"/>
  <c r="G20" i="1"/>
  <c r="G18" i="1"/>
  <c r="G19" i="1"/>
  <c r="G22" i="1"/>
  <c r="G21" i="1"/>
  <c r="G17" i="1"/>
  <c r="G36" i="1"/>
  <c r="G37" i="1"/>
  <c r="G35" i="1"/>
  <c r="G34" i="1"/>
  <c r="N37" i="1"/>
  <c r="N35" i="1"/>
  <c r="N34" i="1"/>
  <c r="N36" i="1"/>
  <c r="R44" i="4"/>
  <c r="R47" i="4"/>
  <c r="R50" i="4"/>
  <c r="Q50" i="4"/>
  <c r="Q44" i="4"/>
  <c r="Q47" i="4"/>
  <c r="J48" i="4"/>
  <c r="X41" i="4"/>
  <c r="M48" i="4"/>
  <c r="M50" i="4"/>
  <c r="L48" i="4"/>
  <c r="L50" i="4"/>
  <c r="J50" i="4"/>
  <c r="K48" i="4"/>
  <c r="K50" i="4"/>
  <c r="AA41" i="4"/>
  <c r="Z41" i="4"/>
  <c r="Y41" i="4"/>
  <c r="J45" i="4"/>
  <c r="N33" i="1"/>
  <c r="N16" i="1"/>
  <c r="N26" i="1"/>
  <c r="G33" i="1"/>
  <c r="G26" i="1"/>
  <c r="K45" i="4"/>
  <c r="M45" i="4"/>
  <c r="L45" i="4"/>
  <c r="Q48" i="4" l="1"/>
  <c r="R48" i="4"/>
  <c r="T48" i="4"/>
  <c r="V48" i="4"/>
  <c r="W48" i="4"/>
  <c r="U48" i="4"/>
  <c r="S48" i="4"/>
  <c r="U45" i="4"/>
  <c r="W45" i="4"/>
  <c r="Q45" i="4"/>
  <c r="T45" i="4"/>
  <c r="V45" i="4"/>
  <c r="R45" i="4"/>
  <c r="S45" i="4"/>
  <c r="Q51" i="4"/>
  <c r="S51" i="4"/>
  <c r="T51" i="4"/>
  <c r="W51" i="4"/>
  <c r="V51" i="4"/>
  <c r="U51" i="4"/>
  <c r="R51" i="4"/>
  <c r="K51" i="4"/>
  <c r="X44" i="4"/>
  <c r="Z44" i="4"/>
  <c r="Z47" i="4" s="1"/>
  <c r="Z50" i="4" s="1"/>
  <c r="Y44" i="4"/>
  <c r="M51" i="4"/>
  <c r="AA44" i="4"/>
  <c r="AA47" i="4" s="1"/>
  <c r="AA50" i="4" s="1"/>
  <c r="L51" i="4"/>
  <c r="J51" i="4" l="1"/>
  <c r="X45" i="4"/>
  <c r="X47" i="4"/>
  <c r="Z45" i="4"/>
  <c r="AA45" i="4"/>
  <c r="Y45" i="4"/>
  <c r="Y47" i="4"/>
  <c r="AA51" i="4"/>
  <c r="AA48" i="4"/>
  <c r="X48" i="4" l="1"/>
  <c r="X50" i="4"/>
  <c r="Z48" i="4"/>
  <c r="Y48" i="4"/>
  <c r="Y50" i="4"/>
  <c r="X51" i="4" l="1"/>
  <c r="Y51" i="4"/>
  <c r="Z5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tc={86FF701F-96DA-6F40-B7CF-7FC897DCA299}</author>
    <author>tc={FC12E4D5-2CC1-1F4A-A7DA-5F0F40B42A63}</author>
    <author>tc={B8A8FD89-7468-1640-95DF-968B4C43B87F}</author>
    <author>tc={F69BED11-7ECF-B443-9AE0-B4FBF020B18F}</author>
    <author>tc={E8FE68BC-C2BB-384D-8652-38DA81B335A0}</author>
    <author>tc={EDAE3184-A9E1-DB49-9C14-D475B8613C01}</author>
    <author>tc={28372B8F-48BF-A441-87CD-CC1EE084CDDE}</author>
    <author>tc={DDE9B53E-209C-1D48-B1A5-14561295AC8F}</author>
    <author>tc={279294BA-9DDD-1942-A38F-3F4339F4C646}</author>
    <author>tc={05F146D3-A104-B14E-AD42-99D05900677B}</author>
    <author>tc={CC423D87-B923-7E43-89D8-318BFDF1A828}</author>
    <author>tc={69351166-E641-2346-A383-C7F9DE6E2809}</author>
    <author>tc={01075864-DA9F-6F4F-AFB8-663C214FF53F}</author>
    <author>tc={3ADD9280-0055-6B42-801D-C3200A6796AA}</author>
    <author>tc={7E109850-94E3-AF4B-BEEA-6565E8706735}</author>
    <author>tc={D4E0C8B0-15B2-D048-A823-4687AB31120D}</author>
    <author>tc={C7909C97-DB9A-D04D-AD79-242615904F92}</author>
    <author>tc={1B0E99AA-88C2-4646-9FB9-54F9A3CC9560}</author>
    <author>tc={E466F779-249F-F341-92C1-D742DEFD5986}</author>
    <author>tc={5B35F1F9-C4B2-FB4D-A59B-A912E3122E59}</author>
    <author>tc={2B64C834-DFD2-B840-949C-E59A15A59EB4}</author>
  </authors>
  <commentList>
    <comment ref="H460" authorId="0" shapeId="0" xr:uid="{86FF701F-96DA-6F40-B7CF-7FC897DCA299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Alleen de termijnbedragen doorgekregen. Niet de daadwerkelijke verbruiken.</t>
      </text>
    </comment>
    <comment ref="H461" authorId="1" shapeId="0" xr:uid="{FC12E4D5-2CC1-1F4A-A7DA-5F0F40B42A63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Moet hier nog een verdeelsleutel overheen?</t>
      </text>
    </comment>
    <comment ref="H470" authorId="2" shapeId="0" xr:uid="{B8A8FD89-7468-1640-95DF-968B4C43B87F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In het document Elektra Maarssen staat een andere hoeveelheid dan in het document Safariweg Maarssen. Welke is juist?</t>
      </text>
    </comment>
    <comment ref="H473" authorId="3" shapeId="0" xr:uid="{F69BED11-7ECF-B443-9AE0-B4FBF020B18F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Data niet aanwezig</t>
      </text>
    </comment>
    <comment ref="H476" authorId="4" shapeId="0" xr:uid="{E8FE68BC-C2BB-384D-8652-38DA81B335A0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Nog geen m2 bekend</t>
      </text>
    </comment>
    <comment ref="H478" authorId="5" shapeId="0" xr:uid="{EDAE3184-A9E1-DB49-9C14-D475B8613C01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Nog geen m2 bekend</t>
      </text>
    </comment>
    <comment ref="H479" authorId="6" shapeId="0" xr:uid="{28372B8F-48BF-A441-87CD-CC1EE084CDDE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Nog geen m2 bekend</t>
      </text>
    </comment>
    <comment ref="H481" authorId="7" shapeId="0" xr:uid="{DDE9B53E-209C-1D48-B1A5-14561295AC8F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Nog geen m2 bekend</t>
      </text>
    </comment>
    <comment ref="H483" authorId="8" shapeId="0" xr:uid="{279294BA-9DDD-1942-A38F-3F4339F4C646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Moet hier nog een verdeelsleutel overheen?</t>
      </text>
    </comment>
    <comment ref="H485" authorId="9" shapeId="0" xr:uid="{05F146D3-A104-B14E-AD42-99D05900677B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Moet hier nog een verdeelsleutel overheen?</t>
      </text>
    </comment>
    <comment ref="H486" authorId="10" shapeId="0" xr:uid="{CC423D87-B923-7E43-89D8-318BFDF1A828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Alleen de termijnbedragen doorgekregen. Niet de daadwerkelijke verbruiken.</t>
      </text>
    </comment>
    <comment ref="H487" authorId="11" shapeId="0" xr:uid="{69351166-E641-2346-A383-C7F9DE6E2809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Moet hier nog een verdeelsleutel overheen?</t>
      </text>
    </comment>
    <comment ref="H494" authorId="12" shapeId="0" xr:uid="{01075864-DA9F-6F4F-AFB8-663C214FF53F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Moet hier nog een verdeelsleutel overheen?</t>
      </text>
    </comment>
    <comment ref="H497" authorId="13" shapeId="0" xr:uid="{3ADD9280-0055-6B42-801D-C3200A6796AA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In het document Elektra Maarssen staat een andere hoeveelheid dan in het document Safariweg Maarssen. Welke is juist?</t>
      </text>
    </comment>
    <comment ref="H500" authorId="14" shapeId="0" xr:uid="{7E109850-94E3-AF4B-BEEA-6565E8706735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Hier moet nog een verdeelsleutel overheen</t>
      </text>
    </comment>
    <comment ref="H503" authorId="15" shapeId="0" xr:uid="{D4E0C8B0-15B2-D048-A823-4687AB31120D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Nog geen m2 bekend</t>
      </text>
    </comment>
    <comment ref="H505" authorId="16" shapeId="0" xr:uid="{C7909C97-DB9A-D04D-AD79-242615904F92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Nog geen m2 bekend</t>
      </text>
    </comment>
    <comment ref="H506" authorId="17" shapeId="0" xr:uid="{1B0E99AA-88C2-4646-9FB9-54F9A3CC9560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Nog geen m2 bekend</t>
      </text>
    </comment>
    <comment ref="H508" authorId="18" shapeId="0" xr:uid="{E466F779-249F-F341-92C1-D742DEFD5986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Nog geen m2 bekend</t>
      </text>
    </comment>
    <comment ref="H547" authorId="19" shapeId="0" xr:uid="{5B35F1F9-C4B2-FB4D-A59B-A912E3122E59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Hoeveel % van de totale km is dit? AFAS vs de rest?</t>
      </text>
    </comment>
    <comment ref="H548" authorId="20" shapeId="0" xr:uid="{2B64C834-DFD2-B840-949C-E59A15A59EB4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Hoeveel % van de totale km is dit? AFAS vs de rest?</t>
      </text>
    </comment>
  </commentList>
</comments>
</file>

<file path=xl/sharedStrings.xml><?xml version="1.0" encoding="utf-8"?>
<sst xmlns="http://schemas.openxmlformats.org/spreadsheetml/2006/main" count="3791" uniqueCount="411">
  <si>
    <t>Organisatie</t>
  </si>
  <si>
    <t>Variabele</t>
  </si>
  <si>
    <t>Keuze</t>
  </si>
  <si>
    <t>Jaar</t>
  </si>
  <si>
    <t>Type</t>
  </si>
  <si>
    <t>Gasverbruik</t>
  </si>
  <si>
    <t>liter</t>
  </si>
  <si>
    <t>Totaal scope 1</t>
  </si>
  <si>
    <t>Vliegreizen</t>
  </si>
  <si>
    <t>kWh</t>
  </si>
  <si>
    <t>km</t>
  </si>
  <si>
    <t>Totaal scope 2</t>
  </si>
  <si>
    <t>Zakelijk vervoer - gedeclareerde kilometers</t>
  </si>
  <si>
    <r>
      <rPr>
        <b/>
        <sz val="12"/>
        <color theme="0"/>
        <rFont val="Verdana"/>
        <family val="2"/>
      </rPr>
      <t xml:space="preserve">Emissies
</t>
    </r>
    <r>
      <rPr>
        <sz val="12"/>
        <color theme="0"/>
        <rFont val="Verdana"/>
        <family val="2"/>
      </rPr>
      <t>(ton CO2)</t>
    </r>
  </si>
  <si>
    <t>Brandstofverbruik bedrijfsmiddelen</t>
  </si>
  <si>
    <t>Zakelijk vervoer</t>
  </si>
  <si>
    <t>Heel jaar</t>
  </si>
  <si>
    <t>Type footprint</t>
  </si>
  <si>
    <t>Tabel M1A. Input voor samenvattend figuur CO2-footprint</t>
  </si>
  <si>
    <t>Tabel M2A. Input voor samenvattend figuur CO2-footprint</t>
  </si>
  <si>
    <t>Half jaar</t>
  </si>
  <si>
    <t>Uitstoot per kengetal</t>
  </si>
  <si>
    <t>Verwachting doelstelling</t>
  </si>
  <si>
    <t>Absolute voortgang</t>
  </si>
  <si>
    <t>m3</t>
  </si>
  <si>
    <t>gram CO2/m3</t>
  </si>
  <si>
    <t>gram CO2/liter</t>
  </si>
  <si>
    <t>gram CO2/kWh</t>
  </si>
  <si>
    <t>gram CO2/km</t>
  </si>
  <si>
    <t>Elektriciteitsverbruik - groene stroom</t>
  </si>
  <si>
    <t>Elektriciteitsverbruik - grijze stroom</t>
  </si>
  <si>
    <t>Brandstofverbruik bedrijfsmiddelen - diesel</t>
  </si>
  <si>
    <t>Brandstofverbruik wagenpark - diesel</t>
  </si>
  <si>
    <t>Totaal business travel</t>
  </si>
  <si>
    <t>bt</t>
  </si>
  <si>
    <t>DATA JAREN</t>
  </si>
  <si>
    <t>ORGANISATIE</t>
  </si>
  <si>
    <r>
      <t>m</t>
    </r>
    <r>
      <rPr>
        <vertAlign val="superscript"/>
        <sz val="9"/>
        <color theme="1"/>
        <rFont val="Verdana"/>
        <family val="2"/>
      </rPr>
      <t>3</t>
    </r>
  </si>
  <si>
    <r>
      <t>SELECTIETOOL M1. OVERZICHT CO</t>
    </r>
    <r>
      <rPr>
        <b/>
        <vertAlign val="subscript"/>
        <sz val="12"/>
        <rFont val="Verdana"/>
        <family val="2"/>
      </rPr>
      <t>2</t>
    </r>
    <r>
      <rPr>
        <b/>
        <sz val="12"/>
        <rFont val="Verdana"/>
        <family val="2"/>
      </rPr>
      <t>-EMISSIES, GEHELE ORGANISATIE</t>
    </r>
  </si>
  <si>
    <r>
      <t>SELECTIETOOL M2. OVERZICHT CO</t>
    </r>
    <r>
      <rPr>
        <b/>
        <vertAlign val="subscript"/>
        <sz val="12"/>
        <rFont val="Verdana"/>
        <family val="2"/>
      </rPr>
      <t>2</t>
    </r>
    <r>
      <rPr>
        <b/>
        <sz val="12"/>
        <rFont val="Verdana"/>
        <family val="2"/>
      </rPr>
      <t>-EMISSIES, PER AFDELING</t>
    </r>
  </si>
  <si>
    <t>VARIABELE</t>
  </si>
  <si>
    <t>KEUZE</t>
  </si>
  <si>
    <t>TYPE EMISSIESTROOM SCOPE 1</t>
  </si>
  <si>
    <t>AANTAL</t>
  </si>
  <si>
    <t>EENHEID</t>
  </si>
  <si>
    <r>
      <t xml:space="preserve">UITSTOOT
</t>
    </r>
    <r>
      <rPr>
        <sz val="9.5"/>
        <rFont val="Verdana"/>
        <family val="2"/>
      </rPr>
      <t>(ton CO</t>
    </r>
    <r>
      <rPr>
        <vertAlign val="subscript"/>
        <sz val="9.5"/>
        <rFont val="Verdana"/>
        <family val="2"/>
      </rPr>
      <t>2</t>
    </r>
    <r>
      <rPr>
        <sz val="9.5"/>
        <rFont val="Verdana"/>
        <family val="2"/>
      </rPr>
      <t>)</t>
    </r>
  </si>
  <si>
    <t>TYPE EMISSIESTROOM SCOPE 2</t>
  </si>
  <si>
    <t>TYPE EMISSIESTROOM BUSINESS TRAVEL</t>
  </si>
  <si>
    <t>TOTALE EMISSIES SCOPE 1, 2 EN BUSINESS TRAVEL</t>
  </si>
  <si>
    <r>
      <t>TABEL M2. OVERZICHT CO</t>
    </r>
    <r>
      <rPr>
        <b/>
        <vertAlign val="subscript"/>
        <sz val="12"/>
        <rFont val="Verdana"/>
        <family val="2"/>
      </rPr>
      <t>2</t>
    </r>
    <r>
      <rPr>
        <b/>
        <sz val="12"/>
        <rFont val="Verdana"/>
        <family val="2"/>
      </rPr>
      <t>-EMISSIES</t>
    </r>
  </si>
  <si>
    <r>
      <t>TABEL M1. OVERZICHT CO</t>
    </r>
    <r>
      <rPr>
        <b/>
        <vertAlign val="subscript"/>
        <sz val="12"/>
        <rFont val="Verdana"/>
        <family val="2"/>
      </rPr>
      <t>2</t>
    </r>
    <r>
      <rPr>
        <b/>
        <sz val="12"/>
        <rFont val="Verdana"/>
        <family val="2"/>
      </rPr>
      <t>-EMISSIES, GEHELE ORGANISATIE</t>
    </r>
  </si>
  <si>
    <r>
      <t xml:space="preserve">CONVERSIEFACTOR 
</t>
    </r>
    <r>
      <rPr>
        <sz val="9.5"/>
        <rFont val="Verdana"/>
        <family val="2"/>
      </rPr>
      <t>(g CO</t>
    </r>
    <r>
      <rPr>
        <vertAlign val="subscript"/>
        <sz val="9.5"/>
        <rFont val="Verdana"/>
        <family val="2"/>
      </rPr>
      <t>2</t>
    </r>
    <r>
      <rPr>
        <sz val="9.5"/>
        <rFont val="Verdana"/>
        <family val="2"/>
      </rPr>
      <t xml:space="preserve"> per eenheid)</t>
    </r>
  </si>
  <si>
    <t>SELECTIETOOL V2 - FOOTPRINT PER ORGANISATIE</t>
  </si>
  <si>
    <t>TOTALE EMISSIES</t>
  </si>
  <si>
    <t>TOTAAL BUSINESS TRAVEL</t>
  </si>
  <si>
    <t>TOTAAL SCOPE 2</t>
  </si>
  <si>
    <t>TOTAAL SCOPE 1</t>
  </si>
  <si>
    <r>
      <t>TABEL V2. VOORTGANG JAARLIJKSE CO</t>
    </r>
    <r>
      <rPr>
        <b/>
        <vertAlign val="subscript"/>
        <sz val="12"/>
        <rFont val="Verdana"/>
        <family val="2"/>
      </rPr>
      <t>2</t>
    </r>
    <r>
      <rPr>
        <b/>
        <sz val="12"/>
        <rFont val="Verdana"/>
        <family val="2"/>
      </rPr>
      <t>-EMISSIES, PER ORGANISATIE</t>
    </r>
  </si>
  <si>
    <r>
      <t>TABEL V1. VOORTGANG JAARLIJKSE CO</t>
    </r>
    <r>
      <rPr>
        <b/>
        <vertAlign val="subscript"/>
        <sz val="12"/>
        <rFont val="Verdana"/>
        <family val="2"/>
      </rPr>
      <t>2</t>
    </r>
    <r>
      <rPr>
        <b/>
        <sz val="12"/>
        <rFont val="Verdana"/>
        <family val="2"/>
      </rPr>
      <t>-EMISSIES, GEHELE BEDRIJF</t>
    </r>
  </si>
  <si>
    <r>
      <t>TABEL V3. VOORTGANG HALFJAARLIJKSE CO</t>
    </r>
    <r>
      <rPr>
        <b/>
        <vertAlign val="subscript"/>
        <sz val="12"/>
        <rFont val="Verdana"/>
        <family val="2"/>
      </rPr>
      <t>2</t>
    </r>
    <r>
      <rPr>
        <b/>
        <sz val="12"/>
        <rFont val="Verdana"/>
        <family val="2"/>
      </rPr>
      <t>-EMISSIES, GEHELE BEDRIJF</t>
    </r>
  </si>
  <si>
    <r>
      <t>TABEL V3. VOORTGANG HALFJAARLIJKSE CO</t>
    </r>
    <r>
      <rPr>
        <b/>
        <vertAlign val="subscript"/>
        <sz val="12"/>
        <rFont val="Verdana"/>
        <family val="2"/>
      </rPr>
      <t>2</t>
    </r>
    <r>
      <rPr>
        <b/>
        <sz val="12"/>
        <rFont val="Verdana"/>
        <family val="2"/>
      </rPr>
      <t>-EMISSIES, PER ORGANISATIE</t>
    </r>
  </si>
  <si>
    <t>TABEL V1A. VOORTGANG JAARLIJKSE CO2-EMISSIES, GEHELE BEDRIJF</t>
  </si>
  <si>
    <t>Tabel V2A. VOORTGANG JAARLIJKSE CO2-EMISSIES, PER ORGANISATIE</t>
  </si>
  <si>
    <t>TABEL V3A. VOORTGANG HALFJAARLIJKSE CO2-EMISSIES, GEHELE BEDRIJF</t>
  </si>
  <si>
    <t>Tabel V4A. VOORTGANG HALFJAARLIJKSE CO2-EMISSIES, PER ORGANISATIE</t>
  </si>
  <si>
    <t>SELECTIETOOL V4 - FOOTPRINT PER ORGANISATIE</t>
  </si>
  <si>
    <t>TABEL 1A. INPUTDATA CO2-FOOTPRINT</t>
  </si>
  <si>
    <r>
      <t xml:space="preserve">ORGANISATIE </t>
    </r>
    <r>
      <rPr>
        <sz val="9.5"/>
        <rFont val="Verdana"/>
        <family val="2"/>
      </rPr>
      <t>(IDENTIFICATIE)</t>
    </r>
  </si>
  <si>
    <t>JAAR</t>
  </si>
  <si>
    <t>TYPE FOOTPRINT</t>
  </si>
  <si>
    <t>EMISSIESTROOM</t>
  </si>
  <si>
    <r>
      <t>EENHEID</t>
    </r>
    <r>
      <rPr>
        <sz val="9.5"/>
        <rFont val="Verdana"/>
        <family val="2"/>
      </rPr>
      <t xml:space="preserve"> (AANSLUITEND OP AANTAL)</t>
    </r>
  </si>
  <si>
    <t>EMISSIEFACTOR</t>
  </si>
  <si>
    <r>
      <t xml:space="preserve">EENHEID </t>
    </r>
    <r>
      <rPr>
        <sz val="9.5"/>
        <rFont val="Verdana"/>
        <family val="2"/>
      </rPr>
      <t>(AANSLUITEND OP EMISSIEFACTOR)</t>
    </r>
  </si>
  <si>
    <r>
      <t xml:space="preserve">CO2-UITSTOOT </t>
    </r>
    <r>
      <rPr>
        <sz val="9.5"/>
        <rFont val="Verdana"/>
        <family val="2"/>
      </rPr>
      <t>(TON)</t>
    </r>
  </si>
  <si>
    <t>TOELICHTING</t>
  </si>
  <si>
    <t>VESTIGING</t>
  </si>
  <si>
    <t>TABEL X1. OVERZICHT KEUZEVARIABELEN IN KEUZEMENU'S</t>
  </si>
  <si>
    <r>
      <t>CO</t>
    </r>
    <r>
      <rPr>
        <b/>
        <vertAlign val="subscript"/>
        <sz val="24"/>
        <color theme="1"/>
        <rFont val="Verdana"/>
        <family val="2"/>
      </rPr>
      <t>2</t>
    </r>
    <r>
      <rPr>
        <b/>
        <sz val="24"/>
        <color theme="1"/>
        <rFont val="Verdana"/>
        <family val="2"/>
      </rPr>
      <t>-FOOTPRINT</t>
    </r>
  </si>
  <si>
    <r>
      <t>CO</t>
    </r>
    <r>
      <rPr>
        <b/>
        <vertAlign val="subscript"/>
        <sz val="24"/>
        <color theme="1"/>
        <rFont val="Verdana"/>
        <family val="2"/>
      </rPr>
      <t>2</t>
    </r>
    <r>
      <rPr>
        <b/>
        <sz val="24"/>
        <color theme="1"/>
        <rFont val="Verdana"/>
        <family val="2"/>
      </rPr>
      <t>-VOORTGANG</t>
    </r>
  </si>
  <si>
    <r>
      <t>CO</t>
    </r>
    <r>
      <rPr>
        <b/>
        <vertAlign val="subscript"/>
        <sz val="24"/>
        <color theme="1"/>
        <rFont val="Verdana"/>
        <family val="2"/>
      </rPr>
      <t>2</t>
    </r>
    <r>
      <rPr>
        <b/>
        <sz val="24"/>
        <color theme="1"/>
        <rFont val="Verdana"/>
        <family val="2"/>
      </rPr>
      <t>-DATA</t>
    </r>
  </si>
  <si>
    <t>INPUT KEUZEMENU</t>
  </si>
  <si>
    <t>ORGANISATIES</t>
  </si>
  <si>
    <t>JAARTALLEN</t>
  </si>
  <si>
    <t>SCOPE</t>
  </si>
  <si>
    <t>Aantal medewerkers</t>
  </si>
  <si>
    <t>Gereden kilometers</t>
  </si>
  <si>
    <t>Relatieve voortgang omzet</t>
  </si>
  <si>
    <t>Relatieve voortgang medewerkers</t>
  </si>
  <si>
    <t>Relatieve voortgang kilometers</t>
  </si>
  <si>
    <t>Brandstofverbruik wagenpark - LPG</t>
  </si>
  <si>
    <t>AdBlue</t>
  </si>
  <si>
    <t>Brandstofverbruik wagenpark - benzine</t>
  </si>
  <si>
    <t>Vliegreizen &lt;700 km</t>
  </si>
  <si>
    <t>Vliegreizen 700-2500 km</t>
  </si>
  <si>
    <t>Vliegreizen &gt;2500 km</t>
  </si>
  <si>
    <t>Zakelijk vervoer - openbaar vervoer</t>
  </si>
  <si>
    <t>Behaalde omzet</t>
  </si>
  <si>
    <r>
      <t xml:space="preserve">BRONGEGEVENS                                    </t>
    </r>
    <r>
      <rPr>
        <sz val="9.5"/>
        <rFont val="Verdana"/>
        <family val="2"/>
      </rPr>
      <t>(BESTANDSNAAM)</t>
    </r>
  </si>
  <si>
    <r>
      <t xml:space="preserve">SCOPE EMISSIES </t>
    </r>
    <r>
      <rPr>
        <sz val="9.5"/>
        <rFont val="Verdana"/>
        <family val="2"/>
      </rPr>
      <t>(SCOPE 1, 2 EN bt)</t>
    </r>
  </si>
  <si>
    <t>Brandstofverbruik wagenpark - CNG</t>
  </si>
  <si>
    <t>kg</t>
  </si>
  <si>
    <t>gram CO2/kg</t>
  </si>
  <si>
    <t>gram CO2/GJ</t>
  </si>
  <si>
    <t>GJ</t>
  </si>
  <si>
    <t>Warmtelevering - STEG centrale</t>
  </si>
  <si>
    <t>Brandstofverbruik wagenpark - HVO</t>
  </si>
  <si>
    <t>KPI</t>
  </si>
  <si>
    <t>Elektriciteitsverbruik - wagens</t>
  </si>
  <si>
    <t>Brandstofverbruik wagenpark</t>
  </si>
  <si>
    <t>Warmtelevering</t>
  </si>
  <si>
    <t>Conclusion B.V.</t>
  </si>
  <si>
    <t>Amsterdam Bos en Lommerplein</t>
  </si>
  <si>
    <t>Amsterdam Spaklerweg</t>
  </si>
  <si>
    <t>Amstelveen</t>
  </si>
  <si>
    <t>Apeldoorn</t>
  </si>
  <si>
    <t>Capelle a/d Ijssel</t>
  </si>
  <si>
    <t>Brummen</t>
  </si>
  <si>
    <t>Geertruidenberg</t>
  </si>
  <si>
    <t>Heerlen</t>
  </si>
  <si>
    <t>Houten</t>
  </si>
  <si>
    <t>Maarssen</t>
  </si>
  <si>
    <t>Nieuwegein Edisonbaan</t>
  </si>
  <si>
    <t>Nieuwegein Weverstraat</t>
  </si>
  <si>
    <t>Nijmegen</t>
  </si>
  <si>
    <t>Utrecht</t>
  </si>
  <si>
    <t>Retour Amsterdam - Kopenhagen Kastrup</t>
  </si>
  <si>
    <t>Overzicht tbv Co2 footprint - Joel</t>
  </si>
  <si>
    <t>Codegarden 2020 - Ticket invoice</t>
  </si>
  <si>
    <t>PERIODE</t>
  </si>
  <si>
    <t>VERBRUIK DAL</t>
  </si>
  <si>
    <t>VERBRUIK PIEK</t>
  </si>
  <si>
    <t>VERBRUIK GAS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</si>
  <si>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</si>
  <si>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</si>
  <si>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</si>
  <si>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</si>
  <si>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</si>
  <si>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</si>
  <si>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</si>
  <si>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</si>
  <si>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</si>
  <si>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</si>
  <si>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Januari</t>
  </si>
  <si>
    <t>Februari</t>
  </si>
  <si>
    <t>TABEL G1. OVERZICHT VERBRUIK ANTONIAN</t>
  </si>
  <si>
    <t>VERBRUIK VESTIGINGEN</t>
  </si>
  <si>
    <t>Conclusion Xforce B.V.</t>
  </si>
  <si>
    <t>indirect</t>
  </si>
  <si>
    <t>First Eight, Nijmegen</t>
  </si>
  <si>
    <t>Virtual sciences</t>
  </si>
  <si>
    <t>Emissie Inventaris 2019</t>
  </si>
  <si>
    <t>Utrecht - Virtual Sciences</t>
  </si>
  <si>
    <t>Emissie Inventaris 2016</t>
  </si>
  <si>
    <t>Emissie Inventaris 2017</t>
  </si>
  <si>
    <t>Emissie Inventaris 2018</t>
  </si>
  <si>
    <t>Amsterdam Kraanspoor</t>
  </si>
  <si>
    <t>FW Gas en elektra First Eight B.V</t>
  </si>
  <si>
    <t>AMIS</t>
  </si>
  <si>
    <t>Furore</t>
  </si>
  <si>
    <t>Yellowtail</t>
  </si>
  <si>
    <t>KWD</t>
  </si>
  <si>
    <t>Brandstoftotalen 2020</t>
  </si>
  <si>
    <t>Noodaggregaat</t>
  </si>
  <si>
    <t>Conclusion</t>
  </si>
  <si>
    <t>Xforce</t>
  </si>
  <si>
    <t>Virtual Sciences</t>
  </si>
  <si>
    <t>My Brand</t>
  </si>
  <si>
    <t>Hot Item/Future Facts</t>
  </si>
  <si>
    <t>Aandeel Conclusion in Antonian:</t>
  </si>
  <si>
    <t>Som meterstanden 2e verd. eind 2020 - Som meterstanden 2e verd. eind 2019</t>
  </si>
  <si>
    <t>Som meterstanden totaal eind 2020 - Som meterstanden totaal eind 2019</t>
  </si>
  <si>
    <t>Verbruik 2e verdieping 2020 / Verbruik totaal 2020</t>
  </si>
  <si>
    <t>Elektriciteit</t>
  </si>
  <si>
    <t>Gas</t>
  </si>
  <si>
    <t>Verbruik</t>
  </si>
  <si>
    <t>Verbruik per dag</t>
  </si>
  <si>
    <t>Verbruik 2020</t>
  </si>
  <si>
    <t>Verbruik 2020 Conclusion</t>
  </si>
  <si>
    <t>Zie tabblad 'Verbruik vestigingen'</t>
  </si>
  <si>
    <t>BRON</t>
  </si>
  <si>
    <t>Antonian elektraverbruik 2020, Antonian gasverbruik 2020</t>
  </si>
  <si>
    <t xml:space="preserve"> </t>
  </si>
  <si>
    <t>Bron: Meterstanden Conclusion</t>
  </si>
  <si>
    <t>Antonian elektraverbruik tm juni 2021, Antonian gasverbruik tm juni 2021</t>
  </si>
  <si>
    <t>Gasverbruik 2020</t>
  </si>
  <si>
    <t>Gasverbruik 2019</t>
  </si>
  <si>
    <t>Elektriciteit 2020</t>
  </si>
  <si>
    <t>Elektriciteit 2019</t>
  </si>
  <si>
    <t>Schatting obv voorgaand jaar</t>
  </si>
  <si>
    <t>Berekening obv voorgaand jaar * gemiddelde verandering (Antonian + Nijmegen)</t>
  </si>
  <si>
    <t>Tabel A. Gasverbruik per vestiging</t>
  </si>
  <si>
    <t>Vestiging</t>
  </si>
  <si>
    <t>Tabel B. Elektriciteitsverbruik per vestiging</t>
  </si>
  <si>
    <t>Capelle a/d IJssel</t>
  </si>
  <si>
    <t>2016-2021</t>
  </si>
  <si>
    <t>Elektriciteitsverbruik panden</t>
  </si>
  <si>
    <t>Elektriciteitsverbruik wagens</t>
  </si>
  <si>
    <t>Tabel C. Elektriciteitsverbruik wagens</t>
  </si>
  <si>
    <t>Wagens</t>
  </si>
  <si>
    <t>Berekening obv voorgaand jaar</t>
  </si>
  <si>
    <t>Verbruik 2021-1</t>
  </si>
  <si>
    <t>Verbruik 2021-1 Conclusion</t>
  </si>
  <si>
    <t>Brandstoftotalen 2021-1</t>
  </si>
  <si>
    <t>Zakelijk vervoer - KM en OV</t>
  </si>
  <si>
    <t>Berekening 15 cent per km: https://www.ns.nl/zakelijk/mobiliteitsadvies/kosten-besparen.html</t>
  </si>
  <si>
    <t>Brandstofverbruik KWD</t>
  </si>
  <si>
    <t>Brandstofverbruik Virtual Sciences</t>
  </si>
  <si>
    <t>Diesel speciaal</t>
  </si>
  <si>
    <t>Speciale benzine</t>
  </si>
  <si>
    <t>Snel laden</t>
  </si>
  <si>
    <t>Super</t>
  </si>
  <si>
    <t>Super plus</t>
  </si>
  <si>
    <t>CO2 uitstoot - Hot Item Ter Berg</t>
  </si>
  <si>
    <t>Euro loodvrij</t>
  </si>
  <si>
    <t>Conclusion Xforce B.V. Brandstofoverzicht 2021 (Alphabet)</t>
  </si>
  <si>
    <t>Conclusion Xforce brandstofoverzicht 2021</t>
  </si>
  <si>
    <t>D&amp;A Medical Group B.V.</t>
  </si>
  <si>
    <t xml:space="preserve">Super plus </t>
  </si>
  <si>
    <t>Hot ITem B.V. Brandstofoverzicht 2021 (Alphabet)</t>
  </si>
  <si>
    <t>Conclusion MBS</t>
  </si>
  <si>
    <t>Thuisladen</t>
  </si>
  <si>
    <t>transacties ALD (714023) jan tm jun 21</t>
  </si>
  <si>
    <t>transacties ALD (714023) jul tm dec 21</t>
  </si>
  <si>
    <t>transacties ALD jan tm jun 21 (Furore)</t>
  </si>
  <si>
    <t>transacties ALD jul tm dec (Furore)</t>
  </si>
  <si>
    <t>Speciale diesel</t>
  </si>
  <si>
    <t>transacties Athlon (groot) jan tm jun 21</t>
  </si>
  <si>
    <t>Super benzine</t>
  </si>
  <si>
    <t>Super diesel</t>
  </si>
  <si>
    <t>transacties Athlon (groot) jul tm dec 21</t>
  </si>
  <si>
    <t>transacties Athlon jan tm jun 21</t>
  </si>
  <si>
    <t>transacties Athlon jul tm dec 21</t>
  </si>
  <si>
    <t>MBS (mail)</t>
  </si>
  <si>
    <t>D&amp;A (mail)</t>
  </si>
  <si>
    <t>Yellowtail (mail)</t>
  </si>
  <si>
    <t>Gas + elektra Geertruidenberg en Maarsen nog niet ontvangen</t>
  </si>
  <si>
    <t>2021 Co2 Footprint myBrand</t>
  </si>
  <si>
    <t>2022 Co2 Footprint myBrand</t>
  </si>
  <si>
    <t>2023 Co2 Footprint myBrand</t>
  </si>
  <si>
    <t>2025 Co2 Footprint myBrand</t>
  </si>
  <si>
    <t>2026 Co2 Footprint myBrand</t>
  </si>
  <si>
    <t>2027 Co2 Footprint myBrand</t>
  </si>
  <si>
    <t>2028 Co2 Footprint myBrand</t>
  </si>
  <si>
    <t>Davinci</t>
  </si>
  <si>
    <t>Yellowtail KCD</t>
  </si>
  <si>
    <t>CFIT</t>
  </si>
  <si>
    <t>CMC</t>
  </si>
  <si>
    <t>CAI</t>
  </si>
  <si>
    <t>Zuyd</t>
  </si>
  <si>
    <t>X-force</t>
  </si>
  <si>
    <t>Experts</t>
  </si>
  <si>
    <t>ForeyeT</t>
  </si>
  <si>
    <t>Flex-ID</t>
  </si>
  <si>
    <t>Consulting</t>
  </si>
  <si>
    <t>Low Code</t>
  </si>
  <si>
    <t>VS</t>
  </si>
  <si>
    <t>Services</t>
  </si>
  <si>
    <t>EPG</t>
  </si>
  <si>
    <t>F8</t>
  </si>
  <si>
    <t>Conclusion Future IT</t>
  </si>
  <si>
    <t>Conclusion Mission Critical</t>
  </si>
  <si>
    <t>Conclusion Application Innovation</t>
  </si>
  <si>
    <t>Conclusion Zuyd</t>
  </si>
  <si>
    <t>Conclusion Foreyet</t>
  </si>
  <si>
    <t>Conclusion Low Code Company</t>
  </si>
  <si>
    <t>First8</t>
  </si>
  <si>
    <t>Alle geaccordeerde regels Payroll kilometers 2021</t>
  </si>
  <si>
    <t>Conclusion Consulting</t>
  </si>
  <si>
    <t>Nieuwegein, Edisonbaan 15, 3439 MN</t>
  </si>
  <si>
    <t>D&amp;A</t>
  </si>
  <si>
    <t>Waardenburg, Achterweg 38</t>
  </si>
  <si>
    <t xml:space="preserve">Utrecht Herculesplein 80, 3584 AA </t>
  </si>
  <si>
    <t>Hot ITem</t>
  </si>
  <si>
    <t>Amsterdam, Danzigerkade 19, 1013 AP</t>
  </si>
  <si>
    <t>Heerlen, Frankenlaan 5, 6419 BT</t>
  </si>
  <si>
    <t>Dusseldorf, Marc-Chagall-Strasse 2, 40477</t>
  </si>
  <si>
    <t>Hasselt, Kempische steenweg 303, 3500</t>
  </si>
  <si>
    <t>Munchen, Ludwigstrasse 8, 80538</t>
  </si>
  <si>
    <t>Brussel Zaventem, Excelsiorlaan 43, 1930</t>
  </si>
  <si>
    <t>Mediaan</t>
  </si>
  <si>
    <t>Naarden, Gooimeer 6-01, 1411 DD</t>
  </si>
  <si>
    <t>Conclusion FlexID</t>
  </si>
  <si>
    <t xml:space="preserve">Apeldoorn, Laan van Spitsbergen 150, 7336 AX </t>
  </si>
  <si>
    <t>Conclusion hoofdkantoor</t>
  </si>
  <si>
    <t>Nijmegen, Kerkenbos 1059b, 6546 BB</t>
  </si>
  <si>
    <t xml:space="preserve">Amsterdam, Spaklerweg 52, 1114 AE </t>
  </si>
  <si>
    <t>Geertruidenberg, Venestraat 1, 4931 BM</t>
  </si>
  <si>
    <t>Apeldoorn, Amersfoortseweg 37, 7313 AC</t>
  </si>
  <si>
    <t>Maarssen, Safariweg 12, 3605 MA</t>
  </si>
  <si>
    <t>myBrand</t>
  </si>
  <si>
    <t>Amsterdam, Bos en Lommerplein 280, 1055 RW</t>
  </si>
  <si>
    <t xml:space="preserve">Utrecht, Herculesplein 92, 3584 AA </t>
  </si>
  <si>
    <t>Gebouw B</t>
  </si>
  <si>
    <t>Oppervlak Conclusion</t>
  </si>
  <si>
    <t>Oppervlak totaal</t>
  </si>
  <si>
    <t xml:space="preserve">Elektra </t>
  </si>
  <si>
    <t>Stadswarmte</t>
  </si>
  <si>
    <t>Verdeelsleutel</t>
  </si>
  <si>
    <t>Capelle aan den IJssel, Hoofdweg 24, 2908 LC</t>
  </si>
  <si>
    <t>Heerlen, Smedestraat 2, 6411 CR</t>
  </si>
  <si>
    <t>Gebouw A</t>
  </si>
  <si>
    <t>Antonium</t>
  </si>
  <si>
    <t>nvt</t>
  </si>
  <si>
    <t>Nog checken of gebouw B wel klopt, mail verstuurd 21-3</t>
  </si>
  <si>
    <t>Gas meterstand Nieuwegein 2021</t>
  </si>
  <si>
    <t>Elektra Nieuwegein 2021</t>
  </si>
  <si>
    <t>Vastgoedverbruik Herculesplein Conclusion BV.eml</t>
  </si>
  <si>
    <t>Op basis van meterstanden</t>
  </si>
  <si>
    <t>Op basis van Stedin meetgegevens</t>
  </si>
  <si>
    <t>Dusseldorf</t>
  </si>
  <si>
    <t>Hasselt</t>
  </si>
  <si>
    <t>München</t>
  </si>
  <si>
    <t>Brussel</t>
  </si>
  <si>
    <t>Kengetal elektra</t>
  </si>
  <si>
    <t>Kengetal gas</t>
  </si>
  <si>
    <t>m3/m2</t>
  </si>
  <si>
    <t>kWh/m2</t>
  </si>
  <si>
    <t>Gasverbruik 2021</t>
  </si>
  <si>
    <t>Elektriciteit 2021</t>
  </si>
  <si>
    <t>Eneco overzicht gasverbruik 2021 Duivendrecht</t>
  </si>
  <si>
    <t>Eneco overzicht elektraverbruik 2021 Duivendrecht</t>
  </si>
  <si>
    <t>Tabel B. Stadswarmte per vestiging</t>
  </si>
  <si>
    <t>30% genomen als zakelijke kilometers</t>
  </si>
  <si>
    <t>NPM</t>
  </si>
  <si>
    <t>OV declaraties AFAS 2021</t>
  </si>
  <si>
    <t>Herculesplein totaal</t>
  </si>
  <si>
    <t>Aantal FTE/medewerkers</t>
  </si>
  <si>
    <t>Schatting op basis van kengetallen en verschil verbruik Spaklerweg</t>
  </si>
  <si>
    <t>Waardenburg</t>
  </si>
  <si>
    <t>Naarden</t>
  </si>
  <si>
    <t>FTE</t>
  </si>
  <si>
    <t>Totaal m2</t>
  </si>
  <si>
    <t>m2 per FTE</t>
  </si>
  <si>
    <t>Incl. Munchen</t>
  </si>
  <si>
    <t>Incl. Brussel</t>
  </si>
  <si>
    <t>Verbruiken 2021</t>
  </si>
  <si>
    <t>Totalen 2021 BSWF 2005</t>
  </si>
  <si>
    <t>Arval NL 2021</t>
  </si>
  <si>
    <t>Arval BE 2021</t>
  </si>
  <si>
    <t>Relatieve voortgang t.o.v. medewerkers</t>
  </si>
  <si>
    <t>Amsterdam Danzigerkade</t>
  </si>
  <si>
    <t>Schattting op basis van bekende data</t>
  </si>
  <si>
    <t>35 auto's</t>
  </si>
  <si>
    <t>4 auto's</t>
  </si>
  <si>
    <t>6 auto's</t>
  </si>
  <si>
    <t>43 auto's</t>
  </si>
  <si>
    <t>Extrapolatie buiten AFAS</t>
  </si>
  <si>
    <t>AFAS is 60%</t>
  </si>
  <si>
    <t>2016-2025</t>
  </si>
  <si>
    <t>Edisonbaan 15</t>
  </si>
  <si>
    <t>Herculesplein 80</t>
  </si>
  <si>
    <t>Frankenlaan 5</t>
  </si>
  <si>
    <t>Schatting obv 2021</t>
  </si>
  <si>
    <t>Conclusion ForeyeT</t>
  </si>
  <si>
    <t>Hoofdweg 24</t>
  </si>
  <si>
    <t>Jonkerbosplein 52</t>
  </si>
  <si>
    <t>Kerkenbos 1059</t>
  </si>
  <si>
    <t>Spaklerweg 52</t>
  </si>
  <si>
    <t>Amersfoortseweg 37</t>
  </si>
  <si>
    <t>Venestraat 1</t>
  </si>
  <si>
    <t>Safariweg 12</t>
  </si>
  <si>
    <t>Laan van Spitsbergen 150</t>
  </si>
  <si>
    <t>Gooimeer 6-01</t>
  </si>
  <si>
    <t>Achterweg 38</t>
  </si>
  <si>
    <t>4NG</t>
  </si>
  <si>
    <t>Breda</t>
  </si>
  <si>
    <t>Prinsenkade 8</t>
  </si>
  <si>
    <t>Hooftstraat 23</t>
  </si>
  <si>
    <t>Driebergen-Rijsenburg</t>
  </si>
  <si>
    <t>Weena 505</t>
  </si>
  <si>
    <t>Rotterdam</t>
  </si>
  <si>
    <t>Pedro de Medinalaan 9</t>
  </si>
  <si>
    <t>Amsterdam Pedro de Medinalaan</t>
  </si>
  <si>
    <t>Willem Fenengastraat 4b</t>
  </si>
  <si>
    <t>Amsterdam Willen Fenengastraat</t>
  </si>
  <si>
    <t>Alblasserdam</t>
  </si>
  <si>
    <t>Edisonweg 10-114</t>
  </si>
  <si>
    <t>Wormer</t>
  </si>
  <si>
    <t>Veerdijk 40K</t>
  </si>
  <si>
    <t>Friesestraatweg 215a</t>
  </si>
  <si>
    <t>Groningen</t>
  </si>
  <si>
    <t>Danzigerkade 19</t>
  </si>
  <si>
    <t>FW: Gegevens verbruik Co2 elektra - Hot Item</t>
  </si>
  <si>
    <t>Smedestraat 2 (Campus)</t>
  </si>
  <si>
    <t>Verbruik Conclusion_Heerlen</t>
  </si>
  <si>
    <t>Duitsland (Dusseldorf en Munchen)</t>
  </si>
  <si>
    <t>Belgie (Hasselt en Brussel)</t>
  </si>
  <si>
    <t>Marc-Chagall-Strasse 2 en Ludwigstrasse 8</t>
  </si>
  <si>
    <t>Kempische Steenweg 303 en Excelsiorlaan 43</t>
  </si>
  <si>
    <t>Elektra en warmteverbruik Q1 &amp; Q2 2022_Herculesplein</t>
  </si>
  <si>
    <t>Noodaggregaat Herculesplein</t>
  </si>
  <si>
    <t>Safariweg Maarssen verbruik 1e halfjaar 2022</t>
  </si>
  <si>
    <t>Re Extern CO2 rapportage Yellowtail</t>
  </si>
  <si>
    <t>FW: CO2 rapportage DA - Schatting obv heel pand</t>
  </si>
  <si>
    <t>Overzicht nm3 en kwh Incompany_Zuidpark</t>
  </si>
  <si>
    <t>Nijmegen, Jonkerbosplein 52</t>
  </si>
  <si>
    <t>Schatting obv kengetal</t>
  </si>
  <si>
    <t>Breda, Prinsenkade 8</t>
  </si>
  <si>
    <t>Driebergen-Rijsenburg, Hooftstraat 23</t>
  </si>
  <si>
    <t>Rotterdam, Weena 505</t>
  </si>
  <si>
    <t>Amsterdam, Pedro de Medinalaan 9</t>
  </si>
  <si>
    <t>Amsterdam, Willem Fenengastraat 4b</t>
  </si>
  <si>
    <t>Amsterdam Willem Fenengastraat</t>
  </si>
  <si>
    <t>Alblasserdam, Edisonweg 10-114</t>
  </si>
  <si>
    <t>Wormer, Veerdijk 40K</t>
  </si>
  <si>
    <t>Groningen, Friesestraatweg 215a</t>
  </si>
  <si>
    <t>Overzicht registratie totaal wagenpark H1 2022</t>
  </si>
  <si>
    <t>Nog niet compleet</t>
  </si>
  <si>
    <t>Nog niet bekend</t>
  </si>
  <si>
    <t>2022 Zakelijk vervoer - KM en 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</si>
</sst>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-* #,##0.00_-;\-* #,##0.00_-;_-* &quot;-&quot;??_-;_-@_-"/>
    <numFmt numFmtId="165" formatCode="0.0"/>
    <numFmt numFmtId="166" formatCode="_ * #,##0_ ;_ * \-#,##0_ ;_ * &quot;-&quot;??_ ;_ @_ "/>
    <numFmt numFmtId="167" formatCode="_ * #,##0.0_ ;_ * \-#,##0.0_ ;_ * &quot;-&quot;??_ ;_ @_ "/>
    <numFmt numFmtId="168" formatCode="_ * #,##0.0_ ;_ * \-#,##0.0_ ;_ * &quot;-&quot;?_ ;_ @_ "/>
    <numFmt numFmtId="169" formatCode="0.0%"/>
  </numFmts>
  <fonts count="40" x14ac:knownFonts="1">
    <font>
      <sz val="11"/>
      <color theme="1"/>
      <name val="Arial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sz val="12"/>
      <color theme="0"/>
      <name val="Verdana"/>
      <family val="2"/>
    </font>
    <font>
      <b/>
      <i/>
      <sz val="12"/>
      <color theme="1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2"/>
      <color rgb="FFFFFFFF"/>
      <name val="Verdana"/>
      <family val="2"/>
    </font>
    <font>
      <sz val="10"/>
      <name val="Arial"/>
      <family val="2"/>
    </font>
    <font>
      <b/>
      <sz val="24"/>
      <color theme="1"/>
      <name val="Verdana"/>
      <family val="2"/>
    </font>
    <font>
      <b/>
      <vertAlign val="subscript"/>
      <sz val="24"/>
      <color theme="1"/>
      <name val="Verdana"/>
      <family val="2"/>
    </font>
    <font>
      <b/>
      <vertAlign val="subscript"/>
      <sz val="12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vertAlign val="superscript"/>
      <sz val="9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9.5"/>
      <color theme="1"/>
      <name val="Verdana"/>
      <family val="2"/>
    </font>
    <font>
      <sz val="9.5"/>
      <color theme="1"/>
      <name val="Verdana"/>
      <family val="2"/>
    </font>
    <font>
      <sz val="9.5"/>
      <color rgb="FF000000"/>
      <name val="Verdana"/>
      <family val="2"/>
    </font>
    <font>
      <b/>
      <sz val="9.5"/>
      <name val="Verdana"/>
      <family val="2"/>
    </font>
    <font>
      <sz val="9.5"/>
      <name val="Verdana"/>
      <family val="2"/>
    </font>
    <font>
      <vertAlign val="subscript"/>
      <sz val="9.5"/>
      <name val="Verdana"/>
      <family val="2"/>
    </font>
    <font>
      <b/>
      <sz val="9"/>
      <color rgb="FF000000"/>
      <name val="Verdana"/>
      <family val="2"/>
    </font>
    <font>
      <b/>
      <sz val="12"/>
      <color rgb="FF000000"/>
      <name val="Verdana"/>
      <family val="2"/>
    </font>
    <font>
      <b/>
      <sz val="9.5"/>
      <color rgb="FF000000"/>
      <name val="Verdana"/>
      <family val="2"/>
    </font>
    <font>
      <b/>
      <sz val="20"/>
      <color theme="1"/>
      <name val="Verdana"/>
      <family val="2"/>
    </font>
    <font>
      <b/>
      <sz val="12"/>
      <color theme="7" tint="-0.249977111117893"/>
      <name val="Verdana"/>
      <family val="2"/>
    </font>
    <font>
      <sz val="10"/>
      <color theme="1"/>
      <name val="Verdana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FF0000"/>
      <name val="Verdana"/>
      <family val="2"/>
    </font>
    <font>
      <sz val="9.5"/>
      <color rgb="FFFF0000"/>
      <name val="Verdana"/>
      <family val="2"/>
    </font>
    <font>
      <b/>
      <sz val="12"/>
      <color rgb="FFFF0000"/>
      <name val="Verdana"/>
      <family val="2"/>
    </font>
    <font>
      <i/>
      <sz val="9.5"/>
      <color theme="1"/>
      <name val="Verdana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61B57D"/>
        <bgColor rgb="FF61B57D"/>
      </patternFill>
    </fill>
    <fill>
      <patternFill patternType="solid">
        <fgColor rgb="FF7F7F7F"/>
        <bgColor rgb="FF7F7F7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61B57D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rgb="FFE2EFD9"/>
      </patternFill>
    </fill>
    <fill>
      <patternFill patternType="solid">
        <fgColor rgb="FF6BBC93"/>
        <bgColor rgb="FF61B57D"/>
      </patternFill>
    </fill>
    <fill>
      <patternFill patternType="solid">
        <fgColor rgb="FF6BBC93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0.14999847407452621"/>
        <bgColor rgb="FFE2EFD9"/>
      </patternFill>
    </fill>
    <fill>
      <patternFill patternType="solid">
        <fgColor theme="0" tint="-0.14999847407452621"/>
        <bgColor rgb="FF7F7F7F"/>
      </patternFill>
    </fill>
    <fill>
      <patternFill patternType="solid">
        <fgColor theme="0" tint="-0.14999847407452621"/>
        <bgColor rgb="FF61B57D"/>
      </patternFill>
    </fill>
    <fill>
      <patternFill patternType="solid">
        <fgColor theme="0" tint="-0.14999847407452621"/>
        <bgColor theme="0"/>
      </patternFill>
    </fill>
    <fill>
      <patternFill patternType="solid">
        <fgColor rgb="FF6BBC93"/>
        <bgColor rgb="FF7F7F7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BBC93"/>
        <bgColor rgb="FFE2EFD9"/>
      </patternFill>
    </fill>
    <fill>
      <patternFill patternType="solid">
        <fgColor theme="0" tint="-4.9989318521683403E-2"/>
        <bgColor rgb="FFE2EFD9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rgb="FF00000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medium">
        <color theme="0"/>
      </right>
      <top style="thick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 style="thick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medium">
        <color theme="0"/>
      </right>
      <top style="medium">
        <color theme="0"/>
      </top>
      <bottom style="thick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 style="thick">
        <color theme="0"/>
      </bottom>
      <diagonal/>
    </border>
    <border>
      <left style="thick">
        <color theme="0"/>
      </left>
      <right style="medium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rgb="FF00000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ck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indexed="64"/>
      </right>
      <top style="thick">
        <color theme="0"/>
      </top>
      <bottom/>
      <diagonal/>
    </border>
    <border>
      <left style="thin">
        <color indexed="64"/>
      </left>
      <right style="thick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thick">
        <color theme="0"/>
      </top>
      <bottom style="medium">
        <color theme="0"/>
      </bottom>
      <diagonal/>
    </border>
    <border>
      <left/>
      <right style="medium">
        <color theme="0"/>
      </right>
      <top style="thick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ck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ck">
        <color theme="0"/>
      </left>
      <right style="medium">
        <color theme="0"/>
      </right>
      <top style="thin">
        <color indexed="64"/>
      </top>
      <bottom style="medium">
        <color theme="0"/>
      </bottom>
      <diagonal/>
    </border>
    <border>
      <left style="thick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0" tint="-0.249977111117893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 style="medium">
        <color theme="0"/>
      </top>
      <bottom style="thin">
        <color theme="0" tint="-0.249977111117893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 tint="-0.249977111117893"/>
      </bottom>
      <diagonal/>
    </border>
    <border>
      <left style="thick">
        <color theme="0"/>
      </left>
      <right style="medium">
        <color theme="0"/>
      </right>
      <top style="medium">
        <color theme="0"/>
      </top>
      <bottom style="thin">
        <color theme="0" tint="-0.249977111117893"/>
      </bottom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11" fillId="0" borderId="2" applyFont="0" applyFill="0" applyBorder="0" applyAlignment="0" applyProtection="0"/>
  </cellStyleXfs>
  <cellXfs count="374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7" fillId="2" borderId="2" xfId="0" applyFont="1" applyFill="1" applyBorder="1"/>
    <xf numFmtId="0" fontId="2" fillId="2" borderId="2" xfId="0" applyFont="1" applyFill="1" applyBorder="1"/>
    <xf numFmtId="0" fontId="2" fillId="5" borderId="0" xfId="0" applyFont="1" applyFill="1" applyAlignment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3" fillId="4" borderId="3" xfId="0" applyFont="1" applyFill="1" applyBorder="1"/>
    <xf numFmtId="0" fontId="4" fillId="4" borderId="3" xfId="0" applyFont="1" applyFill="1" applyBorder="1" applyAlignment="1">
      <alignment wrapText="1"/>
    </xf>
    <xf numFmtId="0" fontId="2" fillId="2" borderId="1" xfId="0" applyFont="1" applyFill="1" applyBorder="1" applyAlignment="1">
      <alignment vertical="top"/>
    </xf>
    <xf numFmtId="0" fontId="4" fillId="7" borderId="2" xfId="0" applyFont="1" applyFill="1" applyBorder="1"/>
    <xf numFmtId="0" fontId="2" fillId="5" borderId="2" xfId="0" applyFont="1" applyFill="1" applyBorder="1" applyAlignment="1"/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vertical="center"/>
    </xf>
    <xf numFmtId="167" fontId="2" fillId="2" borderId="2" xfId="0" applyNumberFormat="1" applyFont="1" applyFill="1" applyBorder="1" applyAlignment="1">
      <alignment horizontal="left" vertical="center"/>
    </xf>
    <xf numFmtId="165" fontId="2" fillId="5" borderId="0" xfId="0" applyNumberFormat="1" applyFont="1" applyFill="1" applyAlignment="1"/>
    <xf numFmtId="167" fontId="2" fillId="5" borderId="0" xfId="0" applyNumberFormat="1" applyFont="1" applyFill="1" applyAlignment="1"/>
    <xf numFmtId="166" fontId="1" fillId="2" borderId="2" xfId="0" applyNumberFormat="1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vertical="center"/>
    </xf>
    <xf numFmtId="166" fontId="1" fillId="8" borderId="2" xfId="0" applyNumberFormat="1" applyFont="1" applyFill="1" applyBorder="1" applyAlignment="1">
      <alignment horizontal="left" vertical="center"/>
    </xf>
    <xf numFmtId="0" fontId="10" fillId="7" borderId="2" xfId="0" applyFont="1" applyFill="1" applyBorder="1" applyAlignment="1"/>
    <xf numFmtId="0" fontId="10" fillId="7" borderId="2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horizontal="left" vertical="center"/>
    </xf>
    <xf numFmtId="0" fontId="10" fillId="7" borderId="2" xfId="0" applyFont="1" applyFill="1" applyBorder="1"/>
    <xf numFmtId="0" fontId="10" fillId="7" borderId="2" xfId="0" applyFont="1" applyFill="1" applyBorder="1" applyAlignment="1">
      <alignment horizontal="left"/>
    </xf>
    <xf numFmtId="3" fontId="2" fillId="2" borderId="2" xfId="0" applyNumberFormat="1" applyFont="1" applyFill="1" applyBorder="1" applyAlignment="1">
      <alignment horizontal="left"/>
    </xf>
    <xf numFmtId="166" fontId="2" fillId="2" borderId="2" xfId="0" applyNumberFormat="1" applyFont="1" applyFill="1" applyBorder="1" applyAlignment="1">
      <alignment vertical="center"/>
    </xf>
    <xf numFmtId="0" fontId="5" fillId="8" borderId="2" xfId="0" applyFont="1" applyFill="1" applyBorder="1" applyAlignment="1">
      <alignment vertical="center" wrapText="1"/>
    </xf>
    <xf numFmtId="166" fontId="1" fillId="8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vertical="center"/>
    </xf>
    <xf numFmtId="167" fontId="1" fillId="8" borderId="2" xfId="0" applyNumberFormat="1" applyFont="1" applyFill="1" applyBorder="1" applyAlignment="1">
      <alignment vertical="center"/>
    </xf>
    <xf numFmtId="3" fontId="1" fillId="8" borderId="2" xfId="0" applyNumberFormat="1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left" vertical="center"/>
    </xf>
    <xf numFmtId="0" fontId="2" fillId="0" borderId="0" xfId="0" applyFont="1" applyAlignment="1"/>
    <xf numFmtId="0" fontId="6" fillId="5" borderId="3" xfId="0" applyFont="1" applyFill="1" applyBorder="1" applyAlignment="1"/>
    <xf numFmtId="0" fontId="6" fillId="2" borderId="3" xfId="0" applyFont="1" applyFill="1" applyBorder="1"/>
    <xf numFmtId="167" fontId="6" fillId="2" borderId="3" xfId="0" applyNumberFormat="1" applyFont="1" applyFill="1" applyBorder="1"/>
    <xf numFmtId="166" fontId="1" fillId="2" borderId="1" xfId="0" applyNumberFormat="1" applyFont="1" applyFill="1" applyBorder="1" applyAlignment="1">
      <alignment horizontal="left" vertical="center"/>
    </xf>
    <xf numFmtId="43" fontId="6" fillId="5" borderId="3" xfId="1" applyFont="1" applyFill="1" applyBorder="1" applyAlignment="1">
      <alignment horizontal="right"/>
    </xf>
    <xf numFmtId="43" fontId="6" fillId="2" borderId="3" xfId="1" applyFont="1" applyFill="1" applyBorder="1" applyAlignment="1">
      <alignment horizontal="right"/>
    </xf>
    <xf numFmtId="0" fontId="2" fillId="0" borderId="0" xfId="0" applyFont="1" applyFill="1" applyAlignment="1"/>
    <xf numFmtId="9" fontId="2" fillId="2" borderId="1" xfId="2" applyFont="1" applyFill="1" applyBorder="1"/>
    <xf numFmtId="9" fontId="2" fillId="5" borderId="0" xfId="2" applyFont="1" applyFill="1" applyAlignment="1"/>
    <xf numFmtId="9" fontId="2" fillId="2" borderId="2" xfId="2" applyFont="1" applyFill="1" applyBorder="1"/>
    <xf numFmtId="9" fontId="2" fillId="0" borderId="0" xfId="2" applyFont="1" applyAlignment="1"/>
    <xf numFmtId="0" fontId="2" fillId="5" borderId="0" xfId="0" applyFont="1" applyFill="1"/>
    <xf numFmtId="166" fontId="2" fillId="2" borderId="1" xfId="0" applyNumberFormat="1" applyFont="1" applyFill="1" applyBorder="1"/>
    <xf numFmtId="0" fontId="12" fillId="2" borderId="1" xfId="0" applyFont="1" applyFill="1" applyBorder="1" applyAlignment="1">
      <alignment vertical="top"/>
    </xf>
    <xf numFmtId="0" fontId="20" fillId="14" borderId="1" xfId="0" applyFont="1" applyFill="1" applyBorder="1" applyAlignment="1">
      <alignment vertical="center"/>
    </xf>
    <xf numFmtId="166" fontId="20" fillId="14" borderId="1" xfId="0" applyNumberFormat="1" applyFont="1" applyFill="1" applyBorder="1" applyAlignment="1">
      <alignment horizontal="left" vertical="center"/>
    </xf>
    <xf numFmtId="0" fontId="20" fillId="11" borderId="7" xfId="0" applyFont="1" applyFill="1" applyBorder="1"/>
    <xf numFmtId="0" fontId="21" fillId="12" borderId="8" xfId="0" applyFont="1" applyFill="1" applyBorder="1" applyAlignment="1"/>
    <xf numFmtId="0" fontId="20" fillId="11" borderId="9" xfId="0" applyFont="1" applyFill="1" applyBorder="1"/>
    <xf numFmtId="0" fontId="22" fillId="12" borderId="10" xfId="0" applyFont="1" applyFill="1" applyBorder="1" applyAlignment="1">
      <alignment horizontal="left"/>
    </xf>
    <xf numFmtId="0" fontId="20" fillId="12" borderId="11" xfId="0" applyFont="1" applyFill="1" applyBorder="1" applyAlignment="1">
      <alignment horizontal="left"/>
    </xf>
    <xf numFmtId="0" fontId="21" fillId="12" borderId="12" xfId="0" applyFont="1" applyFill="1" applyBorder="1" applyAlignment="1">
      <alignment horizontal="left"/>
    </xf>
    <xf numFmtId="0" fontId="23" fillId="15" borderId="13" xfId="0" applyFont="1" applyFill="1" applyBorder="1"/>
    <xf numFmtId="0" fontId="23" fillId="15" borderId="14" xfId="0" applyFont="1" applyFill="1" applyBorder="1"/>
    <xf numFmtId="0" fontId="20" fillId="12" borderId="11" xfId="0" applyFont="1" applyFill="1" applyBorder="1" applyAlignment="1"/>
    <xf numFmtId="0" fontId="21" fillId="12" borderId="12" xfId="0" applyFont="1" applyFill="1" applyBorder="1" applyAlignment="1"/>
    <xf numFmtId="0" fontId="7" fillId="9" borderId="16" xfId="0" applyFont="1" applyFill="1" applyBorder="1" applyAlignment="1">
      <alignment vertical="center"/>
    </xf>
    <xf numFmtId="0" fontId="7" fillId="9" borderId="5" xfId="0" applyFont="1" applyFill="1" applyBorder="1" applyAlignment="1">
      <alignment horizontal="left" vertical="center"/>
    </xf>
    <xf numFmtId="0" fontId="20" fillId="14" borderId="4" xfId="0" applyFont="1" applyFill="1" applyBorder="1" applyAlignment="1">
      <alignment vertical="center"/>
    </xf>
    <xf numFmtId="167" fontId="20" fillId="14" borderId="5" xfId="0" applyNumberFormat="1" applyFont="1" applyFill="1" applyBorder="1" applyAlignment="1">
      <alignment vertical="center"/>
    </xf>
    <xf numFmtId="0" fontId="19" fillId="13" borderId="7" xfId="0" applyFont="1" applyFill="1" applyBorder="1" applyAlignment="1">
      <alignment vertical="center"/>
    </xf>
    <xf numFmtId="3" fontId="18" fillId="11" borderId="19" xfId="0" applyNumberFormat="1" applyFont="1" applyFill="1" applyBorder="1" applyAlignment="1">
      <alignment horizontal="right" vertical="center"/>
    </xf>
    <xf numFmtId="3" fontId="18" fillId="11" borderId="19" xfId="0" applyNumberFormat="1" applyFont="1" applyFill="1" applyBorder="1" applyAlignment="1">
      <alignment horizontal="left" vertical="center"/>
    </xf>
    <xf numFmtId="167" fontId="18" fillId="11" borderId="8" xfId="0" applyNumberFormat="1" applyFont="1" applyFill="1" applyBorder="1" applyAlignment="1">
      <alignment horizontal="left" vertical="center"/>
    </xf>
    <xf numFmtId="0" fontId="18" fillId="11" borderId="20" xfId="0" applyFont="1" applyFill="1" applyBorder="1" applyAlignment="1">
      <alignment vertical="center"/>
    </xf>
    <xf numFmtId="0" fontId="23" fillId="15" borderId="22" xfId="0" applyFont="1" applyFill="1" applyBorder="1" applyAlignment="1">
      <alignment vertical="center"/>
    </xf>
    <xf numFmtId="0" fontId="23" fillId="15" borderId="22" xfId="0" applyFont="1" applyFill="1" applyBorder="1" applyAlignment="1">
      <alignment vertical="center" wrapText="1"/>
    </xf>
    <xf numFmtId="0" fontId="23" fillId="15" borderId="13" xfId="0" applyFont="1" applyFill="1" applyBorder="1" applyAlignment="1">
      <alignment vertical="center"/>
    </xf>
    <xf numFmtId="0" fontId="23" fillId="15" borderId="14" xfId="0" applyFont="1" applyFill="1" applyBorder="1" applyAlignment="1">
      <alignment vertical="center" wrapText="1"/>
    </xf>
    <xf numFmtId="0" fontId="26" fillId="13" borderId="7" xfId="0" applyFont="1" applyFill="1" applyBorder="1" applyAlignment="1">
      <alignment vertical="center"/>
    </xf>
    <xf numFmtId="3" fontId="16" fillId="11" borderId="19" xfId="0" applyNumberFormat="1" applyFont="1" applyFill="1" applyBorder="1" applyAlignment="1">
      <alignment horizontal="right" vertical="center"/>
    </xf>
    <xf numFmtId="0" fontId="16" fillId="11" borderId="19" xfId="0" applyFont="1" applyFill="1" applyBorder="1" applyAlignment="1">
      <alignment vertical="center"/>
    </xf>
    <xf numFmtId="167" fontId="16" fillId="11" borderId="8" xfId="0" applyNumberFormat="1" applyFont="1" applyFill="1" applyBorder="1" applyAlignment="1">
      <alignment horizontal="left" vertical="center"/>
    </xf>
    <xf numFmtId="0" fontId="26" fillId="13" borderId="9" xfId="0" applyFont="1" applyFill="1" applyBorder="1" applyAlignment="1">
      <alignment vertical="center"/>
    </xf>
    <xf numFmtId="0" fontId="16" fillId="11" borderId="20" xfId="0" applyFont="1" applyFill="1" applyBorder="1" applyAlignment="1">
      <alignment vertical="center"/>
    </xf>
    <xf numFmtId="9" fontId="16" fillId="12" borderId="17" xfId="2" applyFont="1" applyFill="1" applyBorder="1" applyAlignment="1"/>
    <xf numFmtId="9" fontId="16" fillId="12" borderId="18" xfId="2" applyFont="1" applyFill="1" applyBorder="1" applyAlignment="1"/>
    <xf numFmtId="0" fontId="19" fillId="11" borderId="9" xfId="0" applyFont="1" applyFill="1" applyBorder="1" applyAlignment="1">
      <alignment vertical="center"/>
    </xf>
    <xf numFmtId="166" fontId="20" fillId="14" borderId="5" xfId="0" applyNumberFormat="1" applyFont="1" applyFill="1" applyBorder="1" applyAlignment="1">
      <alignment horizontal="left" vertical="center"/>
    </xf>
    <xf numFmtId="0" fontId="15" fillId="11" borderId="9" xfId="0" applyFont="1" applyFill="1" applyBorder="1" applyAlignment="1">
      <alignment vertical="center"/>
    </xf>
    <xf numFmtId="0" fontId="20" fillId="14" borderId="16" xfId="0" applyFont="1" applyFill="1" applyBorder="1" applyAlignment="1">
      <alignment vertical="center"/>
    </xf>
    <xf numFmtId="166" fontId="20" fillId="14" borderId="5" xfId="0" applyNumberFormat="1" applyFont="1" applyFill="1" applyBorder="1" applyAlignment="1">
      <alignment horizontal="center" vertical="center"/>
    </xf>
    <xf numFmtId="0" fontId="15" fillId="11" borderId="7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right" vertical="top"/>
    </xf>
    <xf numFmtId="0" fontId="23" fillId="20" borderId="23" xfId="0" applyFont="1" applyFill="1" applyBorder="1" applyAlignment="1">
      <alignment vertical="center" wrapText="1"/>
    </xf>
    <xf numFmtId="168" fontId="23" fillId="20" borderId="24" xfId="0" applyNumberFormat="1" applyFont="1" applyFill="1" applyBorder="1" applyAlignment="1">
      <alignment vertical="center"/>
    </xf>
    <xf numFmtId="168" fontId="23" fillId="20" borderId="25" xfId="0" applyNumberFormat="1" applyFont="1" applyFill="1" applyBorder="1" applyAlignment="1">
      <alignment vertical="center"/>
    </xf>
    <xf numFmtId="0" fontId="15" fillId="17" borderId="4" xfId="0" applyFont="1" applyFill="1" applyBorder="1" applyAlignment="1">
      <alignment horizontal="left"/>
    </xf>
    <xf numFmtId="167" fontId="15" fillId="17" borderId="16" xfId="1" applyNumberFormat="1" applyFont="1" applyFill="1" applyBorder="1"/>
    <xf numFmtId="167" fontId="15" fillId="17" borderId="5" xfId="1" applyNumberFormat="1" applyFont="1" applyFill="1" applyBorder="1"/>
    <xf numFmtId="0" fontId="23" fillId="18" borderId="23" xfId="0" applyFont="1" applyFill="1" applyBorder="1" applyAlignment="1"/>
    <xf numFmtId="1" fontId="23" fillId="18" borderId="24" xfId="0" applyNumberFormat="1" applyFont="1" applyFill="1" applyBorder="1" applyAlignment="1">
      <alignment horizontal="right" wrapText="1"/>
    </xf>
    <xf numFmtId="1" fontId="23" fillId="18" borderId="25" xfId="0" applyNumberFormat="1" applyFont="1" applyFill="1" applyBorder="1" applyAlignment="1">
      <alignment horizontal="right" wrapText="1"/>
    </xf>
    <xf numFmtId="0" fontId="23" fillId="16" borderId="4" xfId="0" applyFont="1" applyFill="1" applyBorder="1" applyAlignment="1">
      <alignment horizontal="center" vertical="center"/>
    </xf>
    <xf numFmtId="1" fontId="23" fillId="16" borderId="16" xfId="0" applyNumberFormat="1" applyFont="1" applyFill="1" applyBorder="1" applyAlignment="1">
      <alignment horizontal="right"/>
    </xf>
    <xf numFmtId="0" fontId="23" fillId="18" borderId="23" xfId="0" applyFont="1" applyFill="1" applyBorder="1"/>
    <xf numFmtId="0" fontId="15" fillId="19" borderId="4" xfId="0" applyFont="1" applyFill="1" applyBorder="1" applyAlignment="1"/>
    <xf numFmtId="167" fontId="15" fillId="19" borderId="16" xfId="1" applyNumberFormat="1" applyFont="1" applyFill="1" applyBorder="1" applyAlignment="1"/>
    <xf numFmtId="167" fontId="15" fillId="19" borderId="5" xfId="1" applyNumberFormat="1" applyFont="1" applyFill="1" applyBorder="1" applyAlignment="1"/>
    <xf numFmtId="167" fontId="16" fillId="11" borderId="19" xfId="1" applyNumberFormat="1" applyFont="1" applyFill="1" applyBorder="1" applyAlignment="1">
      <alignment horizontal="left" vertical="center"/>
    </xf>
    <xf numFmtId="167" fontId="16" fillId="11" borderId="8" xfId="1" applyNumberFormat="1" applyFont="1" applyFill="1" applyBorder="1" applyAlignment="1">
      <alignment horizontal="left" vertical="center"/>
    </xf>
    <xf numFmtId="167" fontId="16" fillId="11" borderId="20" xfId="1" applyNumberFormat="1" applyFont="1" applyFill="1" applyBorder="1" applyAlignment="1">
      <alignment horizontal="left" vertical="center"/>
    </xf>
    <xf numFmtId="167" fontId="16" fillId="11" borderId="10" xfId="1" applyNumberFormat="1" applyFont="1" applyFill="1" applyBorder="1" applyAlignment="1">
      <alignment horizontal="left" vertical="center"/>
    </xf>
    <xf numFmtId="167" fontId="16" fillId="11" borderId="21" xfId="1" applyNumberFormat="1" applyFont="1" applyFill="1" applyBorder="1" applyAlignment="1">
      <alignment horizontal="left" vertical="center"/>
    </xf>
    <xf numFmtId="167" fontId="16" fillId="11" borderId="12" xfId="1" applyNumberFormat="1" applyFont="1" applyFill="1" applyBorder="1" applyAlignment="1">
      <alignment horizontal="left" vertical="center"/>
    </xf>
    <xf numFmtId="0" fontId="7" fillId="15" borderId="4" xfId="0" applyFont="1" applyFill="1" applyBorder="1"/>
    <xf numFmtId="0" fontId="7" fillId="15" borderId="5" xfId="0" applyFont="1" applyFill="1" applyBorder="1" applyAlignment="1">
      <alignment horizontal="left"/>
    </xf>
    <xf numFmtId="0" fontId="1" fillId="11" borderId="13" xfId="0" applyFont="1" applyFill="1" applyBorder="1"/>
    <xf numFmtId="0" fontId="27" fillId="12" borderId="14" xfId="0" applyFont="1" applyFill="1" applyBorder="1" applyAlignment="1">
      <alignment horizontal="left"/>
    </xf>
    <xf numFmtId="0" fontId="23" fillId="16" borderId="26" xfId="0" applyFont="1" applyFill="1" applyBorder="1" applyAlignment="1">
      <alignment horizontal="center" vertical="center"/>
    </xf>
    <xf numFmtId="1" fontId="23" fillId="16" borderId="27" xfId="0" applyNumberFormat="1" applyFont="1" applyFill="1" applyBorder="1" applyAlignment="1">
      <alignment horizontal="right"/>
    </xf>
    <xf numFmtId="0" fontId="23" fillId="18" borderId="26" xfId="0" applyFont="1" applyFill="1" applyBorder="1" applyAlignment="1"/>
    <xf numFmtId="1" fontId="23" fillId="18" borderId="27" xfId="0" applyNumberFormat="1" applyFont="1" applyFill="1" applyBorder="1" applyAlignment="1">
      <alignment horizontal="right" wrapText="1"/>
    </xf>
    <xf numFmtId="0" fontId="21" fillId="12" borderId="20" xfId="0" applyFont="1" applyFill="1" applyBorder="1" applyAlignment="1"/>
    <xf numFmtId="0" fontId="21" fillId="11" borderId="20" xfId="0" applyFont="1" applyFill="1" applyBorder="1"/>
    <xf numFmtId="0" fontId="21" fillId="12" borderId="20" xfId="0" applyNumberFormat="1" applyFont="1" applyFill="1" applyBorder="1" applyAlignment="1"/>
    <xf numFmtId="9" fontId="21" fillId="12" borderId="20" xfId="2" applyFont="1" applyFill="1" applyBorder="1" applyAlignment="1"/>
    <xf numFmtId="9" fontId="21" fillId="21" borderId="20" xfId="2" applyFont="1" applyFill="1" applyBorder="1" applyAlignment="1">
      <alignment vertical="center"/>
    </xf>
    <xf numFmtId="0" fontId="20" fillId="12" borderId="7" xfId="0" applyFont="1" applyFill="1" applyBorder="1" applyAlignment="1"/>
    <xf numFmtId="0" fontId="21" fillId="12" borderId="19" xfId="0" applyFont="1" applyFill="1" applyBorder="1" applyAlignment="1"/>
    <xf numFmtId="0" fontId="21" fillId="11" borderId="19" xfId="0" applyFont="1" applyFill="1" applyBorder="1"/>
    <xf numFmtId="0" fontId="21" fillId="11" borderId="8" xfId="0" applyFont="1" applyFill="1" applyBorder="1"/>
    <xf numFmtId="0" fontId="20" fillId="12" borderId="9" xfId="0" applyFont="1" applyFill="1" applyBorder="1" applyAlignment="1"/>
    <xf numFmtId="0" fontId="21" fillId="11" borderId="10" xfId="0" applyFont="1" applyFill="1" applyBorder="1"/>
    <xf numFmtId="0" fontId="21" fillId="12" borderId="10" xfId="0" applyNumberFormat="1" applyFont="1" applyFill="1" applyBorder="1" applyAlignment="1"/>
    <xf numFmtId="9" fontId="21" fillId="21" borderId="10" xfId="2" applyFont="1" applyFill="1" applyBorder="1" applyAlignment="1">
      <alignment vertical="center"/>
    </xf>
    <xf numFmtId="0" fontId="20" fillId="11" borderId="13" xfId="0" applyFont="1" applyFill="1" applyBorder="1"/>
    <xf numFmtId="0" fontId="28" fillId="12" borderId="14" xfId="0" applyFont="1" applyFill="1" applyBorder="1" applyAlignment="1">
      <alignment horizontal="left"/>
    </xf>
    <xf numFmtId="0" fontId="23" fillId="15" borderId="14" xfId="0" applyFont="1" applyFill="1" applyBorder="1" applyAlignment="1">
      <alignment horizontal="left"/>
    </xf>
    <xf numFmtId="0" fontId="23" fillId="15" borderId="26" xfId="0" applyFont="1" applyFill="1" applyBorder="1" applyAlignment="1">
      <alignment horizontal="right" vertical="center" wrapText="1"/>
    </xf>
    <xf numFmtId="0" fontId="23" fillId="15" borderId="27" xfId="0" applyFont="1" applyFill="1" applyBorder="1" applyAlignment="1">
      <alignment horizontal="right" vertical="center" wrapText="1"/>
    </xf>
    <xf numFmtId="0" fontId="23" fillId="19" borderId="27" xfId="0" applyFont="1" applyFill="1" applyBorder="1" applyAlignment="1">
      <alignment horizontal="right" vertical="center"/>
    </xf>
    <xf numFmtId="0" fontId="23" fillId="15" borderId="28" xfId="0" applyFont="1" applyFill="1" applyBorder="1" applyAlignment="1">
      <alignment horizontal="right" vertical="center" wrapText="1"/>
    </xf>
    <xf numFmtId="0" fontId="2" fillId="2" borderId="20" xfId="0" applyFont="1" applyFill="1" applyBorder="1"/>
    <xf numFmtId="0" fontId="2" fillId="2" borderId="21" xfId="0" applyFont="1" applyFill="1" applyBorder="1"/>
    <xf numFmtId="0" fontId="21" fillId="0" borderId="34" xfId="0" quotePrefix="1" applyFont="1" applyFill="1" applyBorder="1"/>
    <xf numFmtId="0" fontId="21" fillId="0" borderId="19" xfId="0" quotePrefix="1" applyFont="1" applyFill="1" applyBorder="1"/>
    <xf numFmtId="0" fontId="21" fillId="0" borderId="8" xfId="0" quotePrefix="1" applyFont="1" applyFill="1" applyBorder="1"/>
    <xf numFmtId="0" fontId="21" fillId="0" borderId="10" xfId="0" quotePrefix="1" applyFont="1" applyFill="1" applyBorder="1"/>
    <xf numFmtId="0" fontId="21" fillId="11" borderId="9" xfId="0" quotePrefix="1" applyFont="1" applyFill="1" applyBorder="1"/>
    <xf numFmtId="0" fontId="21" fillId="2" borderId="20" xfId="0" quotePrefix="1" applyFont="1" applyFill="1" applyBorder="1"/>
    <xf numFmtId="0" fontId="21" fillId="2" borderId="10" xfId="0" quotePrefix="1" applyFont="1" applyFill="1" applyBorder="1"/>
    <xf numFmtId="0" fontId="21" fillId="11" borderId="9" xfId="0" applyFont="1" applyFill="1" applyBorder="1"/>
    <xf numFmtId="0" fontId="21" fillId="2" borderId="20" xfId="0" applyFont="1" applyFill="1" applyBorder="1"/>
    <xf numFmtId="0" fontId="21" fillId="2" borderId="10" xfId="0" applyFont="1" applyFill="1" applyBorder="1"/>
    <xf numFmtId="0" fontId="21" fillId="2" borderId="20" xfId="0" applyFont="1" applyFill="1" applyBorder="1" applyAlignment="1">
      <alignment horizontal="left"/>
    </xf>
    <xf numFmtId="0" fontId="21" fillId="2" borderId="10" xfId="0" applyFont="1" applyFill="1" applyBorder="1" applyAlignment="1">
      <alignment horizontal="left"/>
    </xf>
    <xf numFmtId="0" fontId="7" fillId="15" borderId="26" xfId="0" applyFont="1" applyFill="1" applyBorder="1"/>
    <xf numFmtId="0" fontId="7" fillId="15" borderId="27" xfId="0" applyFont="1" applyFill="1" applyBorder="1"/>
    <xf numFmtId="0" fontId="7" fillId="15" borderId="27" xfId="0" applyFont="1" applyFill="1" applyBorder="1" applyAlignment="1">
      <alignment horizontal="left"/>
    </xf>
    <xf numFmtId="0" fontId="7" fillId="15" borderId="28" xfId="0" applyFont="1" applyFill="1" applyBorder="1"/>
    <xf numFmtId="0" fontId="21" fillId="11" borderId="20" xfId="0" applyFont="1" applyFill="1" applyBorder="1" applyAlignment="1">
      <alignment horizontal="right"/>
    </xf>
    <xf numFmtId="0" fontId="2" fillId="2" borderId="35" xfId="0" applyFont="1" applyFill="1" applyBorder="1"/>
    <xf numFmtId="0" fontId="2" fillId="2" borderId="36" xfId="0" applyFont="1" applyFill="1" applyBorder="1"/>
    <xf numFmtId="0" fontId="29" fillId="2" borderId="1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left"/>
    </xf>
    <xf numFmtId="0" fontId="20" fillId="12" borderId="37" xfId="0" applyFont="1" applyFill="1" applyBorder="1" applyAlignment="1"/>
    <xf numFmtId="0" fontId="12" fillId="2" borderId="2" xfId="0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/>
    </xf>
    <xf numFmtId="0" fontId="30" fillId="2" borderId="2" xfId="0" applyFont="1" applyFill="1" applyBorder="1" applyAlignment="1">
      <alignment horizontal="right" vertical="center"/>
    </xf>
    <xf numFmtId="0" fontId="21" fillId="11" borderId="7" xfId="0" quotePrefix="1" applyFont="1" applyFill="1" applyBorder="1"/>
    <xf numFmtId="0" fontId="7" fillId="2" borderId="1" xfId="0" applyFont="1" applyFill="1" applyBorder="1" applyAlignment="1">
      <alignment horizontal="left" vertical="center"/>
    </xf>
    <xf numFmtId="0" fontId="24" fillId="12" borderId="10" xfId="0" applyFont="1" applyFill="1" applyBorder="1" applyAlignment="1">
      <alignment horizontal="left"/>
    </xf>
    <xf numFmtId="0" fontId="21" fillId="0" borderId="19" xfId="0" quotePrefix="1" applyFont="1" applyBorder="1"/>
    <xf numFmtId="0" fontId="6" fillId="5" borderId="2" xfId="0" applyFont="1" applyFill="1" applyBorder="1" applyAlignment="1">
      <alignment horizontal="left"/>
    </xf>
    <xf numFmtId="0" fontId="21" fillId="11" borderId="37" xfId="0" applyFont="1" applyFill="1" applyBorder="1"/>
    <xf numFmtId="0" fontId="21" fillId="11" borderId="39" xfId="0" applyFont="1" applyFill="1" applyBorder="1"/>
    <xf numFmtId="0" fontId="21" fillId="5" borderId="7" xfId="0" quotePrefix="1" applyFont="1" applyFill="1" applyBorder="1"/>
    <xf numFmtId="0" fontId="21" fillId="5" borderId="19" xfId="0" quotePrefix="1" applyFont="1" applyFill="1" applyBorder="1"/>
    <xf numFmtId="0" fontId="21" fillId="5" borderId="33" xfId="0" quotePrefix="1" applyFont="1" applyFill="1" applyBorder="1"/>
    <xf numFmtId="0" fontId="21" fillId="2" borderId="9" xfId="0" applyFont="1" applyFill="1" applyBorder="1"/>
    <xf numFmtId="0" fontId="21" fillId="2" borderId="32" xfId="0" applyFont="1" applyFill="1" applyBorder="1"/>
    <xf numFmtId="167" fontId="16" fillId="11" borderId="38" xfId="1" applyNumberFormat="1" applyFont="1" applyFill="1" applyBorder="1" applyAlignment="1">
      <alignment horizontal="left" vertical="center"/>
    </xf>
    <xf numFmtId="0" fontId="20" fillId="12" borderId="40" xfId="0" applyFont="1" applyFill="1" applyBorder="1" applyAlignment="1"/>
    <xf numFmtId="0" fontId="21" fillId="12" borderId="44" xfId="0" applyFont="1" applyFill="1" applyBorder="1" applyAlignment="1"/>
    <xf numFmtId="0" fontId="21" fillId="11" borderId="44" xfId="0" applyFont="1" applyFill="1" applyBorder="1"/>
    <xf numFmtId="0" fontId="21" fillId="11" borderId="43" xfId="0" applyFont="1" applyFill="1" applyBorder="1"/>
    <xf numFmtId="0" fontId="20" fillId="12" borderId="45" xfId="0" applyFont="1" applyFill="1" applyBorder="1" applyAlignment="1"/>
    <xf numFmtId="9" fontId="21" fillId="12" borderId="44" xfId="2" applyFont="1" applyFill="1" applyBorder="1" applyAlignment="1"/>
    <xf numFmtId="9" fontId="21" fillId="21" borderId="44" xfId="2" applyFont="1" applyFill="1" applyBorder="1" applyAlignment="1">
      <alignment vertical="center"/>
    </xf>
    <xf numFmtId="9" fontId="21" fillId="21" borderId="43" xfId="2" applyFont="1" applyFill="1" applyBorder="1" applyAlignment="1">
      <alignment vertical="center"/>
    </xf>
    <xf numFmtId="0" fontId="21" fillId="11" borderId="44" xfId="0" applyFont="1" applyFill="1" applyBorder="1" applyAlignment="1">
      <alignment horizontal="right"/>
    </xf>
    <xf numFmtId="0" fontId="21" fillId="11" borderId="45" xfId="0" applyFont="1" applyFill="1" applyBorder="1"/>
    <xf numFmtId="0" fontId="21" fillId="11" borderId="38" xfId="0" applyFont="1" applyFill="1" applyBorder="1"/>
    <xf numFmtId="0" fontId="21" fillId="11" borderId="46" xfId="0" applyFont="1" applyFill="1" applyBorder="1"/>
    <xf numFmtId="0" fontId="6" fillId="2" borderId="2" xfId="0" applyFont="1" applyFill="1" applyBorder="1"/>
    <xf numFmtId="0" fontId="2" fillId="2" borderId="1" xfId="0" applyFont="1" applyFill="1" applyBorder="1" applyAlignment="1">
      <alignment horizontal="left"/>
    </xf>
    <xf numFmtId="0" fontId="2" fillId="5" borderId="0" xfId="0" applyFont="1" applyFill="1" applyAlignment="1">
      <alignment horizontal="left"/>
    </xf>
    <xf numFmtId="167" fontId="16" fillId="11" borderId="42" xfId="1" applyNumberFormat="1" applyFont="1" applyFill="1" applyBorder="1" applyAlignment="1">
      <alignment horizontal="left" vertical="center"/>
    </xf>
    <xf numFmtId="167" fontId="16" fillId="11" borderId="47" xfId="1" applyNumberFormat="1" applyFont="1" applyFill="1" applyBorder="1" applyAlignment="1">
      <alignment horizontal="left" vertical="center"/>
    </xf>
    <xf numFmtId="167" fontId="16" fillId="11" borderId="27" xfId="1" applyNumberFormat="1" applyFont="1" applyFill="1" applyBorder="1" applyAlignment="1">
      <alignment horizontal="left" vertical="center"/>
    </xf>
    <xf numFmtId="167" fontId="16" fillId="11" borderId="28" xfId="1" applyNumberFormat="1" applyFont="1" applyFill="1" applyBorder="1" applyAlignment="1">
      <alignment horizontal="left" vertical="center"/>
    </xf>
    <xf numFmtId="43" fontId="2" fillId="5" borderId="0" xfId="1" applyFont="1" applyFill="1" applyAlignment="1"/>
    <xf numFmtId="43" fontId="23" fillId="15" borderId="27" xfId="1" applyFont="1" applyFill="1" applyBorder="1" applyAlignment="1">
      <alignment horizontal="right" vertical="center"/>
    </xf>
    <xf numFmtId="43" fontId="21" fillId="0" borderId="19" xfId="1" quotePrefix="1" applyFont="1" applyFill="1" applyBorder="1"/>
    <xf numFmtId="43" fontId="21" fillId="0" borderId="20" xfId="1" quotePrefix="1" applyFont="1" applyFill="1" applyBorder="1"/>
    <xf numFmtId="43" fontId="21" fillId="2" borderId="20" xfId="1" quotePrefix="1" applyFont="1" applyFill="1" applyBorder="1"/>
    <xf numFmtId="43" fontId="21" fillId="2" borderId="20" xfId="1" applyFont="1" applyFill="1" applyBorder="1"/>
    <xf numFmtId="43" fontId="21" fillId="2" borderId="20" xfId="1" applyFont="1" applyFill="1" applyBorder="1" applyAlignment="1">
      <alignment horizontal="left"/>
    </xf>
    <xf numFmtId="0" fontId="21" fillId="0" borderId="20" xfId="0" applyFont="1" applyFill="1" applyBorder="1"/>
    <xf numFmtId="43" fontId="24" fillId="2" borderId="20" xfId="1" applyFont="1" applyFill="1" applyBorder="1"/>
    <xf numFmtId="43" fontId="24" fillId="2" borderId="20" xfId="1" applyFont="1" applyFill="1" applyBorder="1" applyAlignment="1">
      <alignment horizontal="left"/>
    </xf>
    <xf numFmtId="0" fontId="21" fillId="0" borderId="7" xfId="0" quotePrefix="1" applyFont="1" applyFill="1" applyBorder="1"/>
    <xf numFmtId="0" fontId="21" fillId="0" borderId="33" xfId="0" quotePrefix="1" applyFont="1" applyFill="1" applyBorder="1"/>
    <xf numFmtId="0" fontId="24" fillId="2" borderId="9" xfId="0" applyFont="1" applyFill="1" applyBorder="1"/>
    <xf numFmtId="0" fontId="24" fillId="5" borderId="19" xfId="0" quotePrefix="1" applyFont="1" applyFill="1" applyBorder="1"/>
    <xf numFmtId="0" fontId="24" fillId="5" borderId="33" xfId="0" quotePrefix="1" applyFont="1" applyFill="1" applyBorder="1"/>
    <xf numFmtId="0" fontId="24" fillId="0" borderId="34" xfId="0" quotePrefix="1" applyFont="1" applyFill="1" applyBorder="1"/>
    <xf numFmtId="0" fontId="24" fillId="2" borderId="20" xfId="0" applyFont="1" applyFill="1" applyBorder="1"/>
    <xf numFmtId="0" fontId="24" fillId="0" borderId="19" xfId="0" quotePrefix="1" applyFont="1" applyFill="1" applyBorder="1"/>
    <xf numFmtId="0" fontId="24" fillId="0" borderId="19" xfId="0" quotePrefix="1" applyFont="1" applyBorder="1"/>
    <xf numFmtId="43" fontId="24" fillId="0" borderId="20" xfId="1" quotePrefix="1" applyFont="1" applyFill="1" applyBorder="1"/>
    <xf numFmtId="0" fontId="24" fillId="2" borderId="10" xfId="0" applyFont="1" applyFill="1" applyBorder="1"/>
    <xf numFmtId="0" fontId="6" fillId="5" borderId="0" xfId="0" applyFont="1" applyFill="1" applyAlignment="1"/>
    <xf numFmtId="43" fontId="21" fillId="0" borderId="20" xfId="1" applyFont="1" applyFill="1" applyBorder="1"/>
    <xf numFmtId="0" fontId="24" fillId="0" borderId="20" xfId="0" applyFont="1" applyFill="1" applyBorder="1"/>
    <xf numFmtId="43" fontId="21" fillId="12" borderId="20" xfId="1" applyFont="1" applyFill="1" applyBorder="1" applyAlignment="1"/>
    <xf numFmtId="0" fontId="21" fillId="2" borderId="1" xfId="0" applyFont="1" applyFill="1" applyBorder="1"/>
    <xf numFmtId="0" fontId="21" fillId="2" borderId="2" xfId="0" applyFont="1" applyFill="1" applyBorder="1"/>
    <xf numFmtId="0" fontId="21" fillId="5" borderId="0" xfId="0" applyFont="1" applyFill="1" applyAlignment="1"/>
    <xf numFmtId="9" fontId="21" fillId="5" borderId="0" xfId="2" applyFont="1" applyFill="1" applyAlignment="1"/>
    <xf numFmtId="43" fontId="24" fillId="2" borderId="1" xfId="1" applyFont="1" applyFill="1" applyBorder="1"/>
    <xf numFmtId="9" fontId="24" fillId="2" borderId="1" xfId="2" applyFont="1" applyFill="1" applyBorder="1"/>
    <xf numFmtId="10" fontId="21" fillId="2" borderId="1" xfId="0" applyNumberFormat="1" applyFont="1" applyFill="1" applyBorder="1"/>
    <xf numFmtId="0" fontId="21" fillId="0" borderId="10" xfId="0" applyFont="1" applyFill="1" applyBorder="1"/>
    <xf numFmtId="166" fontId="2" fillId="2" borderId="1" xfId="2" applyNumberFormat="1" applyFont="1" applyFill="1" applyBorder="1"/>
    <xf numFmtId="166" fontId="2" fillId="2" borderId="1" xfId="1" applyNumberFormat="1" applyFont="1" applyFill="1" applyBorder="1"/>
    <xf numFmtId="3" fontId="18" fillId="13" borderId="7" xfId="0" applyNumberFormat="1" applyFont="1" applyFill="1" applyBorder="1" applyAlignment="1">
      <alignment vertical="center"/>
    </xf>
    <xf numFmtId="9" fontId="21" fillId="12" borderId="19" xfId="2" applyFont="1" applyFill="1" applyBorder="1" applyAlignment="1"/>
    <xf numFmtId="167" fontId="20" fillId="11" borderId="41" xfId="1" applyNumberFormat="1" applyFont="1" applyFill="1" applyBorder="1" applyAlignment="1">
      <alignment horizontal="left" vertical="center"/>
    </xf>
    <xf numFmtId="9" fontId="21" fillId="12" borderId="44" xfId="0" applyNumberFormat="1" applyFont="1" applyFill="1" applyBorder="1" applyAlignment="1"/>
    <xf numFmtId="2" fontId="21" fillId="12" borderId="20" xfId="0" applyNumberFormat="1" applyFont="1" applyFill="1" applyBorder="1" applyAlignment="1"/>
    <xf numFmtId="43" fontId="16" fillId="11" borderId="41" xfId="1" applyFont="1" applyFill="1" applyBorder="1" applyAlignment="1">
      <alignment horizontal="right" vertical="center"/>
    </xf>
    <xf numFmtId="169" fontId="21" fillId="12" borderId="44" xfId="0" applyNumberFormat="1" applyFont="1" applyFill="1" applyBorder="1" applyAlignment="1"/>
    <xf numFmtId="169" fontId="21" fillId="12" borderId="42" xfId="2" applyNumberFormat="1" applyFont="1" applyFill="1" applyBorder="1" applyAlignment="1"/>
    <xf numFmtId="166" fontId="20" fillId="14" borderId="5" xfId="0" applyNumberFormat="1" applyFont="1" applyFill="1" applyBorder="1" applyAlignment="1">
      <alignment vertical="center"/>
    </xf>
    <xf numFmtId="0" fontId="21" fillId="0" borderId="9" xfId="0" applyFont="1" applyFill="1" applyBorder="1"/>
    <xf numFmtId="0" fontId="21" fillId="12" borderId="9" xfId="0" quotePrefix="1" applyFont="1" applyFill="1" applyBorder="1"/>
    <xf numFmtId="0" fontId="21" fillId="12" borderId="9" xfId="0" applyFont="1" applyFill="1" applyBorder="1"/>
    <xf numFmtId="0" fontId="20" fillId="5" borderId="0" xfId="0" applyFont="1" applyFill="1" applyAlignment="1"/>
    <xf numFmtId="0" fontId="21" fillId="2" borderId="37" xfId="0" applyFont="1" applyFill="1" applyBorder="1"/>
    <xf numFmtId="0" fontId="21" fillId="2" borderId="38" xfId="0" applyFont="1" applyFill="1" applyBorder="1"/>
    <xf numFmtId="0" fontId="21" fillId="2" borderId="48" xfId="0" applyFont="1" applyFill="1" applyBorder="1"/>
    <xf numFmtId="0" fontId="21" fillId="2" borderId="38" xfId="0" quotePrefix="1" applyFont="1" applyFill="1" applyBorder="1"/>
    <xf numFmtId="43" fontId="21" fillId="2" borderId="38" xfId="1" quotePrefix="1" applyFont="1" applyFill="1" applyBorder="1"/>
    <xf numFmtId="43" fontId="21" fillId="0" borderId="38" xfId="1" quotePrefix="1" applyFont="1" applyFill="1" applyBorder="1"/>
    <xf numFmtId="0" fontId="21" fillId="2" borderId="46" xfId="0" quotePrefix="1" applyFont="1" applyFill="1" applyBorder="1"/>
    <xf numFmtId="0" fontId="21" fillId="2" borderId="46" xfId="0" applyFont="1" applyFill="1" applyBorder="1"/>
    <xf numFmtId="0" fontId="21" fillId="0" borderId="34" xfId="0" applyFont="1" applyFill="1" applyBorder="1"/>
    <xf numFmtId="0" fontId="21" fillId="0" borderId="9" xfId="0" applyFont="1" applyBorder="1" applyAlignment="1"/>
    <xf numFmtId="0" fontId="21" fillId="0" borderId="19" xfId="0" quotePrefix="1" applyFont="1" applyBorder="1" applyAlignment="1"/>
    <xf numFmtId="43" fontId="24" fillId="2" borderId="0" xfId="1" applyFont="1" applyFill="1" applyAlignment="1"/>
    <xf numFmtId="9" fontId="21" fillId="0" borderId="9" xfId="2" applyFont="1" applyBorder="1" applyAlignment="1"/>
    <xf numFmtId="43" fontId="21" fillId="0" borderId="8" xfId="1" applyFont="1" applyFill="1" applyBorder="1"/>
    <xf numFmtId="43" fontId="21" fillId="2" borderId="10" xfId="1" applyFont="1" applyFill="1" applyBorder="1"/>
    <xf numFmtId="43" fontId="21" fillId="5" borderId="0" xfId="1" applyFont="1" applyFill="1" applyAlignment="1"/>
    <xf numFmtId="0" fontId="36" fillId="7" borderId="2" xfId="0" applyFont="1" applyFill="1" applyBorder="1"/>
    <xf numFmtId="169" fontId="31" fillId="12" borderId="17" xfId="2" applyNumberFormat="1" applyFont="1" applyFill="1" applyBorder="1" applyAlignment="1"/>
    <xf numFmtId="169" fontId="31" fillId="5" borderId="0" xfId="2" applyNumberFormat="1" applyFont="1" applyFill="1" applyAlignment="1"/>
    <xf numFmtId="169" fontId="31" fillId="12" borderId="18" xfId="2" applyNumberFormat="1" applyFont="1" applyFill="1" applyBorder="1" applyAlignment="1"/>
    <xf numFmtId="0" fontId="37" fillId="2" borderId="1" xfId="0" applyFont="1" applyFill="1" applyBorder="1"/>
    <xf numFmtId="0" fontId="37" fillId="2" borderId="2" xfId="0" applyFont="1" applyFill="1" applyBorder="1"/>
    <xf numFmtId="0" fontId="38" fillId="15" borderId="26" xfId="0" applyFont="1" applyFill="1" applyBorder="1"/>
    <xf numFmtId="0" fontId="38" fillId="15" borderId="27" xfId="0" applyFont="1" applyFill="1" applyBorder="1"/>
    <xf numFmtId="0" fontId="37" fillId="11" borderId="7" xfId="0" quotePrefix="1" applyFont="1" applyFill="1" applyBorder="1"/>
    <xf numFmtId="0" fontId="37" fillId="11" borderId="9" xfId="0" applyFont="1" applyFill="1" applyBorder="1"/>
    <xf numFmtId="0" fontId="37" fillId="11" borderId="9" xfId="0" quotePrefix="1" applyFont="1" applyFill="1" applyBorder="1"/>
    <xf numFmtId="0" fontId="37" fillId="5" borderId="0" xfId="0" applyFont="1" applyFill="1" applyAlignment="1"/>
    <xf numFmtId="0" fontId="37" fillId="22" borderId="1" xfId="0" applyFont="1" applyFill="1" applyBorder="1"/>
    <xf numFmtId="14" fontId="37" fillId="2" borderId="1" xfId="0" applyNumberFormat="1" applyFont="1" applyFill="1" applyBorder="1"/>
    <xf numFmtId="0" fontId="37" fillId="2" borderId="1" xfId="0" applyNumberFormat="1" applyFont="1" applyFill="1" applyBorder="1"/>
    <xf numFmtId="9" fontId="37" fillId="5" borderId="0" xfId="2" applyFont="1" applyFill="1" applyAlignment="1"/>
    <xf numFmtId="4" fontId="37" fillId="2" borderId="1" xfId="1" applyNumberFormat="1" applyFont="1" applyFill="1" applyBorder="1"/>
    <xf numFmtId="4" fontId="37" fillId="2" borderId="1" xfId="0" applyNumberFormat="1" applyFont="1" applyFill="1" applyBorder="1"/>
    <xf numFmtId="4" fontId="37" fillId="5" borderId="0" xfId="0" applyNumberFormat="1" applyFont="1" applyFill="1" applyAlignment="1"/>
    <xf numFmtId="0" fontId="20" fillId="5" borderId="3" xfId="0" applyFont="1" applyFill="1" applyBorder="1" applyAlignment="1"/>
    <xf numFmtId="0" fontId="21" fillId="5" borderId="3" xfId="0" applyFont="1" applyFill="1" applyBorder="1" applyAlignment="1"/>
    <xf numFmtId="9" fontId="21" fillId="5" borderId="3" xfId="2" applyFont="1" applyFill="1" applyBorder="1" applyAlignment="1"/>
    <xf numFmtId="0" fontId="21" fillId="2" borderId="3" xfId="0" applyFont="1" applyFill="1" applyBorder="1"/>
    <xf numFmtId="0" fontId="34" fillId="0" borderId="3" xfId="0" applyFont="1" applyBorder="1" applyAlignment="1">
      <alignment horizontal="center" vertical="center"/>
    </xf>
    <xf numFmtId="0" fontId="33" fillId="0" borderId="3" xfId="0" applyFont="1" applyBorder="1" applyAlignment="1">
      <alignment vertical="center"/>
    </xf>
    <xf numFmtId="0" fontId="34" fillId="0" borderId="3" xfId="0" applyFont="1" applyBorder="1"/>
    <xf numFmtId="0" fontId="34" fillId="0" borderId="3" xfId="0" applyFont="1" applyBorder="1" applyAlignment="1">
      <alignment vertical="top"/>
    </xf>
    <xf numFmtId="0" fontId="35" fillId="0" borderId="3" xfId="0" applyFont="1" applyBorder="1" applyAlignment="1">
      <alignment vertical="center" wrapText="1"/>
    </xf>
    <xf numFmtId="0" fontId="35" fillId="0" borderId="3" xfId="0" applyFont="1" applyBorder="1" applyAlignment="1">
      <alignment vertical="center"/>
    </xf>
    <xf numFmtId="0" fontId="20" fillId="2" borderId="3" xfId="0" applyFont="1" applyFill="1" applyBorder="1"/>
    <xf numFmtId="0" fontId="21" fillId="2" borderId="49" xfId="0" applyFont="1" applyFill="1" applyBorder="1"/>
    <xf numFmtId="0" fontId="21" fillId="5" borderId="50" xfId="0" applyFont="1" applyFill="1" applyBorder="1" applyAlignment="1"/>
    <xf numFmtId="43" fontId="21" fillId="2" borderId="3" xfId="1" applyFont="1" applyFill="1" applyBorder="1"/>
    <xf numFmtId="43" fontId="20" fillId="5" borderId="0" xfId="1" applyFont="1" applyFill="1" applyAlignment="1"/>
    <xf numFmtId="43" fontId="20" fillId="5" borderId="3" xfId="1" applyFont="1" applyFill="1" applyBorder="1" applyAlignment="1"/>
    <xf numFmtId="43" fontId="21" fillId="5" borderId="3" xfId="1" applyFont="1" applyFill="1" applyBorder="1" applyAlignment="1"/>
    <xf numFmtId="43" fontId="39" fillId="5" borderId="3" xfId="1" applyFont="1" applyFill="1" applyBorder="1" applyAlignment="1"/>
    <xf numFmtId="43" fontId="20" fillId="5" borderId="3" xfId="1" applyFont="1" applyFill="1" applyBorder="1" applyAlignment="1">
      <alignment horizontal="right"/>
    </xf>
    <xf numFmtId="43" fontId="21" fillId="23" borderId="3" xfId="1" applyFont="1" applyFill="1" applyBorder="1" applyAlignment="1"/>
    <xf numFmtId="43" fontId="21" fillId="5" borderId="51" xfId="1" applyFont="1" applyFill="1" applyBorder="1" applyAlignment="1"/>
    <xf numFmtId="0" fontId="21" fillId="2" borderId="0" xfId="0" applyFont="1" applyFill="1" applyAlignment="1"/>
    <xf numFmtId="0" fontId="21" fillId="2" borderId="3" xfId="0" applyFont="1" applyFill="1" applyBorder="1" applyAlignment="1"/>
    <xf numFmtId="0" fontId="21" fillId="2" borderId="50" xfId="0" applyFont="1" applyFill="1" applyBorder="1" applyAlignment="1"/>
    <xf numFmtId="0" fontId="34" fillId="0" borderId="50" xfId="0" applyFont="1" applyBorder="1" applyAlignment="1">
      <alignment horizontal="center" vertical="center"/>
    </xf>
    <xf numFmtId="0" fontId="21" fillId="2" borderId="52" xfId="0" applyFont="1" applyFill="1" applyBorder="1" applyAlignment="1"/>
    <xf numFmtId="43" fontId="21" fillId="2" borderId="3" xfId="1" applyFont="1" applyFill="1" applyBorder="1" applyAlignment="1"/>
    <xf numFmtId="0" fontId="20" fillId="2" borderId="3" xfId="0" applyFont="1" applyFill="1" applyBorder="1" applyAlignment="1"/>
    <xf numFmtId="9" fontId="24" fillId="2" borderId="0" xfId="2" applyFont="1" applyFill="1" applyAlignment="1"/>
    <xf numFmtId="10" fontId="21" fillId="2" borderId="0" xfId="0" applyNumberFormat="1" applyFont="1" applyFill="1" applyAlignment="1"/>
    <xf numFmtId="43" fontId="24" fillId="2" borderId="0" xfId="1" applyFont="1" applyFill="1" applyAlignment="1">
      <alignment horizontal="right"/>
    </xf>
    <xf numFmtId="43" fontId="21" fillId="2" borderId="0" xfId="1" applyFont="1" applyFill="1" applyAlignment="1"/>
    <xf numFmtId="43" fontId="21" fillId="5" borderId="50" xfId="1" applyFont="1" applyFill="1" applyBorder="1" applyAlignment="1"/>
    <xf numFmtId="43" fontId="21" fillId="2" borderId="0" xfId="1" applyFont="1" applyFill="1" applyAlignment="1">
      <alignment horizontal="right"/>
    </xf>
    <xf numFmtId="169" fontId="21" fillId="12" borderId="20" xfId="2" applyNumberFormat="1" applyFont="1" applyFill="1" applyBorder="1" applyAlignment="1"/>
    <xf numFmtId="169" fontId="2" fillId="5" borderId="0" xfId="2" applyNumberFormat="1" applyFont="1" applyFill="1" applyAlignment="1"/>
    <xf numFmtId="0" fontId="21" fillId="22" borderId="10" xfId="0" quotePrefix="1" applyFont="1" applyFill="1" applyBorder="1"/>
    <xf numFmtId="0" fontId="2" fillId="23" borderId="0" xfId="0" applyFont="1" applyFill="1" applyAlignment="1"/>
    <xf numFmtId="0" fontId="0" fillId="23" borderId="0" xfId="0" applyFont="1" applyFill="1" applyAlignment="1"/>
    <xf numFmtId="0" fontId="34" fillId="0" borderId="3" xfId="0" applyFont="1" applyFill="1" applyBorder="1" applyAlignment="1"/>
    <xf numFmtId="0" fontId="34" fillId="0" borderId="3" xfId="0" applyFont="1" applyFill="1" applyBorder="1" applyAlignment="1">
      <alignment vertical="top"/>
    </xf>
    <xf numFmtId="0" fontId="35" fillId="0" borderId="3" xfId="0" applyFont="1" applyFill="1" applyBorder="1" applyAlignment="1">
      <alignment vertical="center" wrapText="1"/>
    </xf>
    <xf numFmtId="0" fontId="35" fillId="0" borderId="3" xfId="0" applyFont="1" applyFill="1" applyBorder="1" applyAlignment="1">
      <alignment vertical="center"/>
    </xf>
    <xf numFmtId="43" fontId="21" fillId="2" borderId="10" xfId="1" quotePrefix="1" applyFont="1" applyFill="1" applyBorder="1"/>
    <xf numFmtId="43" fontId="21" fillId="5" borderId="20" xfId="1" quotePrefix="1" applyFont="1" applyFill="1" applyBorder="1"/>
    <xf numFmtId="9" fontId="21" fillId="5" borderId="9" xfId="2" applyFont="1" applyFill="1" applyBorder="1" applyAlignment="1"/>
    <xf numFmtId="0" fontId="21" fillId="5" borderId="9" xfId="0" applyFont="1" applyFill="1" applyBorder="1"/>
    <xf numFmtId="0" fontId="21" fillId="5" borderId="34" xfId="0" quotePrefix="1" applyFont="1" applyFill="1" applyBorder="1"/>
    <xf numFmtId="43" fontId="21" fillId="5" borderId="10" xfId="1" applyFont="1" applyFill="1" applyBorder="1"/>
    <xf numFmtId="0" fontId="21" fillId="5" borderId="10" xfId="0" quotePrefix="1" applyFont="1" applyFill="1" applyBorder="1"/>
    <xf numFmtId="43" fontId="16" fillId="11" borderId="19" xfId="1" applyNumberFormat="1" applyFont="1" applyFill="1" applyBorder="1" applyAlignment="1">
      <alignment horizontal="left" vertical="center"/>
    </xf>
    <xf numFmtId="10" fontId="21" fillId="2" borderId="2" xfId="0" applyNumberFormat="1" applyFont="1" applyFill="1" applyBorder="1"/>
    <xf numFmtId="10" fontId="21" fillId="2" borderId="1" xfId="2" applyNumberFormat="1" applyFont="1" applyFill="1" applyBorder="1"/>
    <xf numFmtId="0" fontId="3" fillId="3" borderId="3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left" vertical="center"/>
    </xf>
    <xf numFmtId="0" fontId="7" fillId="9" borderId="6" xfId="0" applyFont="1" applyFill="1" applyBorder="1" applyAlignment="1">
      <alignment horizontal="left" vertical="center"/>
    </xf>
    <xf numFmtId="0" fontId="7" fillId="9" borderId="4" xfId="0" applyFont="1" applyFill="1" applyBorder="1" applyAlignment="1">
      <alignment horizontal="left"/>
    </xf>
    <xf numFmtId="0" fontId="6" fillId="10" borderId="5" xfId="0" applyFont="1" applyFill="1" applyBorder="1" applyAlignment="1">
      <alignment horizontal="left"/>
    </xf>
    <xf numFmtId="0" fontId="7" fillId="9" borderId="4" xfId="0" applyFont="1" applyFill="1" applyBorder="1" applyAlignment="1">
      <alignment horizontal="left" vertical="center"/>
    </xf>
    <xf numFmtId="0" fontId="7" fillId="9" borderId="16" xfId="0" applyFont="1" applyFill="1" applyBorder="1" applyAlignment="1">
      <alignment horizontal="left" vertical="center"/>
    </xf>
    <xf numFmtId="0" fontId="20" fillId="14" borderId="4" xfId="0" applyFont="1" applyFill="1" applyBorder="1" applyAlignment="1">
      <alignment horizontal="right" vertical="center"/>
    </xf>
    <xf numFmtId="0" fontId="20" fillId="14" borderId="16" xfId="0" applyFont="1" applyFill="1" applyBorder="1" applyAlignment="1">
      <alignment horizontal="right" vertical="center"/>
    </xf>
    <xf numFmtId="0" fontId="7" fillId="9" borderId="26" xfId="0" applyFont="1" applyFill="1" applyBorder="1" applyAlignment="1">
      <alignment horizontal="center" vertical="center"/>
    </xf>
    <xf numFmtId="0" fontId="7" fillId="9" borderId="27" xfId="0" applyFont="1" applyFill="1" applyBorder="1" applyAlignment="1">
      <alignment horizontal="center" vertical="center"/>
    </xf>
    <xf numFmtId="0" fontId="7" fillId="9" borderId="28" xfId="0" applyFont="1" applyFill="1" applyBorder="1" applyAlignment="1">
      <alignment horizontal="center" vertical="center"/>
    </xf>
    <xf numFmtId="0" fontId="7" fillId="9" borderId="29" xfId="0" applyFont="1" applyFill="1" applyBorder="1" applyAlignment="1">
      <alignment horizontal="center" vertical="center"/>
    </xf>
    <xf numFmtId="0" fontId="7" fillId="9" borderId="31" xfId="0" applyFont="1" applyFill="1" applyBorder="1" applyAlignment="1">
      <alignment horizontal="center" vertical="center"/>
    </xf>
    <xf numFmtId="0" fontId="7" fillId="9" borderId="30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 vertical="center"/>
    </xf>
    <xf numFmtId="0" fontId="7" fillId="9" borderId="23" xfId="0" applyFont="1" applyFill="1" applyBorder="1" applyAlignment="1">
      <alignment horizontal="center"/>
    </xf>
    <xf numFmtId="0" fontId="7" fillId="9" borderId="24" xfId="0" applyFont="1" applyFill="1" applyBorder="1" applyAlignment="1">
      <alignment horizontal="center"/>
    </xf>
    <xf numFmtId="0" fontId="29" fillId="2" borderId="0" xfId="0" applyFont="1" applyFill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38" fillId="9" borderId="23" xfId="0" applyFont="1" applyFill="1" applyBorder="1" applyAlignment="1">
      <alignment horizontal="center"/>
    </xf>
    <xf numFmtId="0" fontId="38" fillId="9" borderId="24" xfId="0" applyFont="1" applyFill="1" applyBorder="1" applyAlignment="1">
      <alignment horizontal="center"/>
    </xf>
    <xf numFmtId="0" fontId="7" fillId="9" borderId="4" xfId="0" applyFont="1" applyFill="1" applyBorder="1" applyAlignment="1">
      <alignment horizontal="center" vertical="center"/>
    </xf>
    <xf numFmtId="0" fontId="7" fillId="9" borderId="16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/>
    </xf>
  </cellXfs>
  <cellStyles count="4">
    <cellStyle name="Komma" xfId="1" builtinId="3"/>
    <cellStyle name="Komma 2" xfId="3" xr:uid="{80EB8D95-F23B-4044-9F81-86DC9FBFE33F}"/>
    <cellStyle name="Procent" xfId="2" builtinId="5"/>
    <cellStyle name="Standaard" xfId="0" builtinId="0"/>
  </cellStyles>
  <dxfs count="282">
    <dxf>
      <fill>
        <patternFill patternType="solid">
          <fgColor rgb="FFDEEAF6"/>
          <bgColor rgb="FFDEEAF6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</dxfs>
  <tableStyles count="0" defaultTableStyle="TableStyleMedium2" defaultPivotStyle="PivotStyleLight16"/>
  <colors>
    <mruColors>
      <color rgb="FF6BBC93"/>
      <color rgb="FF7F7F7F"/>
      <color rgb="FF61B57D"/>
      <color rgb="FF224F92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595959"/>
                </a:solidFill>
                <a:latin typeface="+mn-lt"/>
              </a:defRPr>
            </a:pPr>
            <a:r>
              <a:rPr lang="nl-NL" sz="1800" b="1">
                <a:solidFill>
                  <a:srgbClr val="6BBC93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Figuur M2. </a:t>
            </a:r>
            <a:r>
              <a:rPr lang="nl-NL" sz="1800" b="1">
                <a:solidFill>
                  <a:srgbClr val="7F7F7F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CO</a:t>
            </a:r>
            <a:r>
              <a:rPr lang="nl-NL" sz="1800" b="1" baseline="-25000">
                <a:solidFill>
                  <a:srgbClr val="7F7F7F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2</a:t>
            </a:r>
            <a:r>
              <a:rPr lang="nl-NL" sz="1800" b="1">
                <a:solidFill>
                  <a:srgbClr val="7F7F7F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-footprint</a:t>
            </a:r>
            <a:r>
              <a:rPr lang="nl-NL" sz="1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</a:t>
            </a:r>
            <a:r>
              <a:rPr lang="nl-NL" sz="1800" b="1">
                <a:solidFill>
                  <a:srgbClr val="7F7F7F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Conclusion B.V. per afdeling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9209965660767225"/>
          <c:y val="0.1871146106736658"/>
          <c:w val="0.35673526420708201"/>
          <c:h val="0.7464589506956791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1-DB6C-4115-9B70-F4756F941F06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03-DB6C-4115-9B70-F4756F941F06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</c:spPr>
            <c:extLst>
              <c:ext xmlns:c16="http://schemas.microsoft.com/office/drawing/2014/chart" uri="{C3380CC4-5D6E-409C-BE32-E72D297353CC}">
                <c16:uniqueId val="{00000005-DB6C-4115-9B70-F4756F941F06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DB6C-4115-9B70-F4756F941F06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</c:spPr>
            <c:extLst>
              <c:ext xmlns:c16="http://schemas.microsoft.com/office/drawing/2014/chart" uri="{C3380CC4-5D6E-409C-BE32-E72D297353CC}">
                <c16:uniqueId val="{00000009-DB6C-4115-9B70-F4756F941F06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</c:spPr>
            <c:extLst>
              <c:ext xmlns:c16="http://schemas.microsoft.com/office/drawing/2014/chart" uri="{C3380CC4-5D6E-409C-BE32-E72D297353CC}">
                <c16:uniqueId val="{0000000B-DB6C-4115-9B70-F4756F941F0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C-DB6C-4115-9B70-F4756F941F06}"/>
              </c:ext>
            </c:extLst>
          </c:dPt>
          <c:dLbls>
            <c:dLbl>
              <c:idx val="4"/>
              <c:layout>
                <c:manualLayout>
                  <c:x val="2.3605783416936715E-3"/>
                  <c:y val="-5.283018867924528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6C-4115-9B70-F4756F941F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n-N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Footprints!$I$47:$I$54</c:f>
              <c:strCache>
                <c:ptCount val="8"/>
                <c:pt idx="0">
                  <c:v>Gasverbruik</c:v>
                </c:pt>
                <c:pt idx="1">
                  <c:v>Brandstofverbruik bedrijfsmiddelen</c:v>
                </c:pt>
                <c:pt idx="2">
                  <c:v>Brandstofverbruik wagenpark</c:v>
                </c:pt>
                <c:pt idx="3">
                  <c:v>Elektriciteitsverbruik panden</c:v>
                </c:pt>
                <c:pt idx="4">
                  <c:v>Elektriciteitsverbruik wagens</c:v>
                </c:pt>
                <c:pt idx="5">
                  <c:v>Warmtelevering</c:v>
                </c:pt>
                <c:pt idx="6">
                  <c:v>Zakelijk vervoer</c:v>
                </c:pt>
                <c:pt idx="7">
                  <c:v>Vliegreizen</c:v>
                </c:pt>
              </c:strCache>
            </c:strRef>
          </c:cat>
          <c:val>
            <c:numRef>
              <c:f>Footprints!$J$47:$J$54</c:f>
              <c:numCache>
                <c:formatCode>_(* #,##0.00_);_(* \(#,##0.00\);_(* "-"??_);_(@_)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127.17004493999998</c:v>
                </c:pt>
                <c:pt idx="3">
                  <c:v>0</c:v>
                </c:pt>
                <c:pt idx="4">
                  <c:v>28.54599632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B6C-4115-9B70-F4756F941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sz="1100" b="0" i="0">
              <a:solidFill>
                <a:srgbClr val="595959"/>
              </a:solidFill>
              <a:latin typeface="+mn-lt"/>
            </a:defRPr>
          </a:pPr>
          <a:endParaRPr lang="en-NL"/>
        </a:p>
      </c:txPr>
    </c:legend>
    <c:plotVisOnly val="1"/>
    <c:dispBlanksAs val="zero"/>
    <c:showDLblsOverMax val="1"/>
  </c:chart>
  <c:spPr>
    <a:solidFill>
      <a:schemeClr val="lt1"/>
    </a:solidFill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nl-NL" b="1">
                <a:solidFill>
                  <a:srgbClr val="6BBC93"/>
                </a:solidFill>
              </a:rPr>
              <a:t>Figuur A. </a:t>
            </a:r>
            <a:r>
              <a:rPr lang="nl-NL" b="1"/>
              <a:t>Gasverbruik per vestiging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Energiebeoordelingen!$C$4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Energiebeoordelingen!$B$5:$B$22</c:f>
              <c:strCache>
                <c:ptCount val="18"/>
                <c:pt idx="0">
                  <c:v>Amstelveen</c:v>
                </c:pt>
                <c:pt idx="1">
                  <c:v>Amsterdam Bos en Lommerplein</c:v>
                </c:pt>
                <c:pt idx="2">
                  <c:v>Amsterdam Kraanspoor</c:v>
                </c:pt>
                <c:pt idx="3">
                  <c:v>Amsterdam Spaklerweg</c:v>
                </c:pt>
                <c:pt idx="4">
                  <c:v>Amsterdam Danzigerkade</c:v>
                </c:pt>
                <c:pt idx="5">
                  <c:v>Apeldoorn</c:v>
                </c:pt>
                <c:pt idx="6">
                  <c:v>Brummen</c:v>
                </c:pt>
                <c:pt idx="7">
                  <c:v>Geertruidenberg</c:v>
                </c:pt>
                <c:pt idx="8">
                  <c:v>Heerlen</c:v>
                </c:pt>
                <c:pt idx="9">
                  <c:v>Houten</c:v>
                </c:pt>
                <c:pt idx="10">
                  <c:v>Maarssen</c:v>
                </c:pt>
                <c:pt idx="11">
                  <c:v>Nieuwegein Edisonbaan</c:v>
                </c:pt>
                <c:pt idx="12">
                  <c:v>Nieuwegein Weverstraat</c:v>
                </c:pt>
                <c:pt idx="13">
                  <c:v>Naarden</c:v>
                </c:pt>
                <c:pt idx="14">
                  <c:v>Nijmegen</c:v>
                </c:pt>
                <c:pt idx="15">
                  <c:v>Waardenburg</c:v>
                </c:pt>
                <c:pt idx="16">
                  <c:v>Dusseldorf</c:v>
                </c:pt>
                <c:pt idx="17">
                  <c:v>Hasselt</c:v>
                </c:pt>
              </c:strCache>
            </c:strRef>
          </c:cat>
          <c:val>
            <c:numRef>
              <c:f>Energiebeoordelingen!$C$5:$C$22</c:f>
              <c:numCache>
                <c:formatCode>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14143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2038</c:v>
                </c:pt>
                <c:pt idx="9">
                  <c:v>0</c:v>
                </c:pt>
                <c:pt idx="10">
                  <c:v>0</c:v>
                </c:pt>
                <c:pt idx="11">
                  <c:v>22519</c:v>
                </c:pt>
                <c:pt idx="12">
                  <c:v>0</c:v>
                </c:pt>
                <c:pt idx="13">
                  <c:v>0</c:v>
                </c:pt>
                <c:pt idx="14">
                  <c:v>3068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2C-4844-AFA4-66FC7DF14EC5}"/>
            </c:ext>
          </c:extLst>
        </c:ser>
        <c:ser>
          <c:idx val="1"/>
          <c:order val="1"/>
          <c:tx>
            <c:strRef>
              <c:f>Energiebeoordelingen!$D$4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Energiebeoordelingen!$B$5:$B$22</c:f>
              <c:strCache>
                <c:ptCount val="18"/>
                <c:pt idx="0">
                  <c:v>Amstelveen</c:v>
                </c:pt>
                <c:pt idx="1">
                  <c:v>Amsterdam Bos en Lommerplein</c:v>
                </c:pt>
                <c:pt idx="2">
                  <c:v>Amsterdam Kraanspoor</c:v>
                </c:pt>
                <c:pt idx="3">
                  <c:v>Amsterdam Spaklerweg</c:v>
                </c:pt>
                <c:pt idx="4">
                  <c:v>Amsterdam Danzigerkade</c:v>
                </c:pt>
                <c:pt idx="5">
                  <c:v>Apeldoorn</c:v>
                </c:pt>
                <c:pt idx="6">
                  <c:v>Brummen</c:v>
                </c:pt>
                <c:pt idx="7">
                  <c:v>Geertruidenberg</c:v>
                </c:pt>
                <c:pt idx="8">
                  <c:v>Heerlen</c:v>
                </c:pt>
                <c:pt idx="9">
                  <c:v>Houten</c:v>
                </c:pt>
                <c:pt idx="10">
                  <c:v>Maarssen</c:v>
                </c:pt>
                <c:pt idx="11">
                  <c:v>Nieuwegein Edisonbaan</c:v>
                </c:pt>
                <c:pt idx="12">
                  <c:v>Nieuwegein Weverstraat</c:v>
                </c:pt>
                <c:pt idx="13">
                  <c:v>Naarden</c:v>
                </c:pt>
                <c:pt idx="14">
                  <c:v>Nijmegen</c:v>
                </c:pt>
                <c:pt idx="15">
                  <c:v>Waardenburg</c:v>
                </c:pt>
                <c:pt idx="16">
                  <c:v>Dusseldorf</c:v>
                </c:pt>
                <c:pt idx="17">
                  <c:v>Hasselt</c:v>
                </c:pt>
              </c:strCache>
            </c:strRef>
          </c:cat>
          <c:val>
            <c:numRef>
              <c:f>Energiebeoordelingen!$D$5:$D$22</c:f>
              <c:numCache>
                <c:formatCode>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15904</c:v>
                </c:pt>
                <c:pt idx="3">
                  <c:v>3419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2038</c:v>
                </c:pt>
                <c:pt idx="9">
                  <c:v>5005</c:v>
                </c:pt>
                <c:pt idx="10">
                  <c:v>0</c:v>
                </c:pt>
                <c:pt idx="11">
                  <c:v>19613</c:v>
                </c:pt>
                <c:pt idx="12">
                  <c:v>0</c:v>
                </c:pt>
                <c:pt idx="13">
                  <c:v>0</c:v>
                </c:pt>
                <c:pt idx="14">
                  <c:v>2894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2C-4844-AFA4-66FC7DF14EC5}"/>
            </c:ext>
          </c:extLst>
        </c:ser>
        <c:ser>
          <c:idx val="2"/>
          <c:order val="2"/>
          <c:tx>
            <c:strRef>
              <c:f>Energiebeoordelingen!$E$4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Energiebeoordelingen!$B$5:$B$22</c:f>
              <c:strCache>
                <c:ptCount val="18"/>
                <c:pt idx="0">
                  <c:v>Amstelveen</c:v>
                </c:pt>
                <c:pt idx="1">
                  <c:v>Amsterdam Bos en Lommerplein</c:v>
                </c:pt>
                <c:pt idx="2">
                  <c:v>Amsterdam Kraanspoor</c:v>
                </c:pt>
                <c:pt idx="3">
                  <c:v>Amsterdam Spaklerweg</c:v>
                </c:pt>
                <c:pt idx="4">
                  <c:v>Amsterdam Danzigerkade</c:v>
                </c:pt>
                <c:pt idx="5">
                  <c:v>Apeldoorn</c:v>
                </c:pt>
                <c:pt idx="6">
                  <c:v>Brummen</c:v>
                </c:pt>
                <c:pt idx="7">
                  <c:v>Geertruidenberg</c:v>
                </c:pt>
                <c:pt idx="8">
                  <c:v>Heerlen</c:v>
                </c:pt>
                <c:pt idx="9">
                  <c:v>Houten</c:v>
                </c:pt>
                <c:pt idx="10">
                  <c:v>Maarssen</c:v>
                </c:pt>
                <c:pt idx="11">
                  <c:v>Nieuwegein Edisonbaan</c:v>
                </c:pt>
                <c:pt idx="12">
                  <c:v>Nieuwegein Weverstraat</c:v>
                </c:pt>
                <c:pt idx="13">
                  <c:v>Naarden</c:v>
                </c:pt>
                <c:pt idx="14">
                  <c:v>Nijmegen</c:v>
                </c:pt>
                <c:pt idx="15">
                  <c:v>Waardenburg</c:v>
                </c:pt>
                <c:pt idx="16">
                  <c:v>Dusseldorf</c:v>
                </c:pt>
                <c:pt idx="17">
                  <c:v>Hasselt</c:v>
                </c:pt>
              </c:strCache>
            </c:strRef>
          </c:cat>
          <c:val>
            <c:numRef>
              <c:f>Energiebeoordelingen!$E$5:$E$22</c:f>
              <c:numCache>
                <c:formatCode>#,##0</c:formatCode>
                <c:ptCount val="18"/>
                <c:pt idx="0">
                  <c:v>3102</c:v>
                </c:pt>
                <c:pt idx="1">
                  <c:v>8359</c:v>
                </c:pt>
                <c:pt idx="2">
                  <c:v>0</c:v>
                </c:pt>
                <c:pt idx="3">
                  <c:v>12449</c:v>
                </c:pt>
                <c:pt idx="4">
                  <c:v>0</c:v>
                </c:pt>
                <c:pt idx="5">
                  <c:v>4494</c:v>
                </c:pt>
                <c:pt idx="6">
                  <c:v>3900</c:v>
                </c:pt>
                <c:pt idx="7">
                  <c:v>9610</c:v>
                </c:pt>
                <c:pt idx="8">
                  <c:v>2038</c:v>
                </c:pt>
                <c:pt idx="9">
                  <c:v>4874</c:v>
                </c:pt>
                <c:pt idx="10">
                  <c:v>0</c:v>
                </c:pt>
                <c:pt idx="11">
                  <c:v>21873</c:v>
                </c:pt>
                <c:pt idx="12">
                  <c:v>0</c:v>
                </c:pt>
                <c:pt idx="13">
                  <c:v>0</c:v>
                </c:pt>
                <c:pt idx="14">
                  <c:v>3008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2C-4844-AFA4-66FC7DF14EC5}"/>
            </c:ext>
          </c:extLst>
        </c:ser>
        <c:ser>
          <c:idx val="3"/>
          <c:order val="3"/>
          <c:tx>
            <c:strRef>
              <c:f>Energiebeoordelingen!$F$4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Energiebeoordelingen!$B$5:$B$22</c:f>
              <c:strCache>
                <c:ptCount val="18"/>
                <c:pt idx="0">
                  <c:v>Amstelveen</c:v>
                </c:pt>
                <c:pt idx="1">
                  <c:v>Amsterdam Bos en Lommerplein</c:v>
                </c:pt>
                <c:pt idx="2">
                  <c:v>Amsterdam Kraanspoor</c:v>
                </c:pt>
                <c:pt idx="3">
                  <c:v>Amsterdam Spaklerweg</c:v>
                </c:pt>
                <c:pt idx="4">
                  <c:v>Amsterdam Danzigerkade</c:v>
                </c:pt>
                <c:pt idx="5">
                  <c:v>Apeldoorn</c:v>
                </c:pt>
                <c:pt idx="6">
                  <c:v>Brummen</c:v>
                </c:pt>
                <c:pt idx="7">
                  <c:v>Geertruidenberg</c:v>
                </c:pt>
                <c:pt idx="8">
                  <c:v>Heerlen</c:v>
                </c:pt>
                <c:pt idx="9">
                  <c:v>Houten</c:v>
                </c:pt>
                <c:pt idx="10">
                  <c:v>Maarssen</c:v>
                </c:pt>
                <c:pt idx="11">
                  <c:v>Nieuwegein Edisonbaan</c:v>
                </c:pt>
                <c:pt idx="12">
                  <c:v>Nieuwegein Weverstraat</c:v>
                </c:pt>
                <c:pt idx="13">
                  <c:v>Naarden</c:v>
                </c:pt>
                <c:pt idx="14">
                  <c:v>Nijmegen</c:v>
                </c:pt>
                <c:pt idx="15">
                  <c:v>Waardenburg</c:v>
                </c:pt>
                <c:pt idx="16">
                  <c:v>Dusseldorf</c:v>
                </c:pt>
                <c:pt idx="17">
                  <c:v>Hasselt</c:v>
                </c:pt>
              </c:strCache>
            </c:strRef>
          </c:cat>
          <c:val>
            <c:numRef>
              <c:f>Energiebeoordelingen!$F$5:$F$22</c:f>
              <c:numCache>
                <c:formatCode>#,##0</c:formatCode>
                <c:ptCount val="18"/>
                <c:pt idx="0">
                  <c:v>2700</c:v>
                </c:pt>
                <c:pt idx="1">
                  <c:v>8359</c:v>
                </c:pt>
                <c:pt idx="2">
                  <c:v>0</c:v>
                </c:pt>
                <c:pt idx="3">
                  <c:v>13527</c:v>
                </c:pt>
                <c:pt idx="4">
                  <c:v>0</c:v>
                </c:pt>
                <c:pt idx="5">
                  <c:v>15086</c:v>
                </c:pt>
                <c:pt idx="6">
                  <c:v>3900</c:v>
                </c:pt>
                <c:pt idx="7">
                  <c:v>24830</c:v>
                </c:pt>
                <c:pt idx="8">
                  <c:v>2038</c:v>
                </c:pt>
                <c:pt idx="9">
                  <c:v>5120</c:v>
                </c:pt>
                <c:pt idx="10">
                  <c:v>4693</c:v>
                </c:pt>
                <c:pt idx="11">
                  <c:v>29029</c:v>
                </c:pt>
                <c:pt idx="12">
                  <c:v>1155</c:v>
                </c:pt>
                <c:pt idx="13">
                  <c:v>0</c:v>
                </c:pt>
                <c:pt idx="14">
                  <c:v>3224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2C-4844-AFA4-66FC7DF14EC5}"/>
            </c:ext>
          </c:extLst>
        </c:ser>
        <c:ser>
          <c:idx val="4"/>
          <c:order val="4"/>
          <c:tx>
            <c:strRef>
              <c:f>Energiebeoordelingen!$G$4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Energiebeoordelingen!$B$5:$B$22</c:f>
              <c:strCache>
                <c:ptCount val="18"/>
                <c:pt idx="0">
                  <c:v>Amstelveen</c:v>
                </c:pt>
                <c:pt idx="1">
                  <c:v>Amsterdam Bos en Lommerplein</c:v>
                </c:pt>
                <c:pt idx="2">
                  <c:v>Amsterdam Kraanspoor</c:v>
                </c:pt>
                <c:pt idx="3">
                  <c:v>Amsterdam Spaklerweg</c:v>
                </c:pt>
                <c:pt idx="4">
                  <c:v>Amsterdam Danzigerkade</c:v>
                </c:pt>
                <c:pt idx="5">
                  <c:v>Apeldoorn</c:v>
                </c:pt>
                <c:pt idx="6">
                  <c:v>Brummen</c:v>
                </c:pt>
                <c:pt idx="7">
                  <c:v>Geertruidenberg</c:v>
                </c:pt>
                <c:pt idx="8">
                  <c:v>Heerlen</c:v>
                </c:pt>
                <c:pt idx="9">
                  <c:v>Houten</c:v>
                </c:pt>
                <c:pt idx="10">
                  <c:v>Maarssen</c:v>
                </c:pt>
                <c:pt idx="11">
                  <c:v>Nieuwegein Edisonbaan</c:v>
                </c:pt>
                <c:pt idx="12">
                  <c:v>Nieuwegein Weverstraat</c:v>
                </c:pt>
                <c:pt idx="13">
                  <c:v>Naarden</c:v>
                </c:pt>
                <c:pt idx="14">
                  <c:v>Nijmegen</c:v>
                </c:pt>
                <c:pt idx="15">
                  <c:v>Waardenburg</c:v>
                </c:pt>
                <c:pt idx="16">
                  <c:v>Dusseldorf</c:v>
                </c:pt>
                <c:pt idx="17">
                  <c:v>Hasselt</c:v>
                </c:pt>
              </c:strCache>
            </c:strRef>
          </c:cat>
          <c:val>
            <c:numRef>
              <c:f>Energiebeoordelingen!$G$5:$G$22</c:f>
              <c:numCache>
                <c:formatCode>#,##0</c:formatCode>
                <c:ptCount val="18"/>
                <c:pt idx="0">
                  <c:v>2677.1373524111568</c:v>
                </c:pt>
                <c:pt idx="1">
                  <c:v>8288.2189365943923</c:v>
                </c:pt>
                <c:pt idx="2">
                  <c:v>0</c:v>
                </c:pt>
                <c:pt idx="3">
                  <c:v>14120.277313343413</c:v>
                </c:pt>
                <c:pt idx="4">
                  <c:v>0</c:v>
                </c:pt>
                <c:pt idx="5">
                  <c:v>14958.257073509152</c:v>
                </c:pt>
                <c:pt idx="6">
                  <c:v>3866.9761757050042</c:v>
                </c:pt>
                <c:pt idx="7">
                  <c:v>24619.748318655191</c:v>
                </c:pt>
                <c:pt idx="8">
                  <c:v>2020.7429348940509</c:v>
                </c:pt>
                <c:pt idx="9">
                  <c:v>0</c:v>
                </c:pt>
                <c:pt idx="10">
                  <c:v>4653.2613314316886</c:v>
                </c:pt>
                <c:pt idx="11">
                  <c:v>28783.192667830914</c:v>
                </c:pt>
                <c:pt idx="12">
                  <c:v>1145.2198674203282</c:v>
                </c:pt>
                <c:pt idx="13">
                  <c:v>0</c:v>
                </c:pt>
                <c:pt idx="14">
                  <c:v>3028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2C-4844-AFA4-66FC7DF14EC5}"/>
            </c:ext>
          </c:extLst>
        </c:ser>
        <c:ser>
          <c:idx val="5"/>
          <c:order val="5"/>
          <c:tx>
            <c:v>2021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Energiebeoordelingen!$H$5:$H$22</c:f>
              <c:numCache>
                <c:formatCode>#,##0</c:formatCode>
                <c:ptCount val="18"/>
                <c:pt idx="0">
                  <c:v>0</c:v>
                </c:pt>
                <c:pt idx="1">
                  <c:v>7423.9830337427247</c:v>
                </c:pt>
                <c:pt idx="2">
                  <c:v>0</c:v>
                </c:pt>
                <c:pt idx="3">
                  <c:v>12013.903397229074</c:v>
                </c:pt>
                <c:pt idx="4">
                  <c:v>33459.879987226152</c:v>
                </c:pt>
                <c:pt idx="5">
                  <c:v>14951.878738253232</c:v>
                </c:pt>
                <c:pt idx="6">
                  <c:v>0</c:v>
                </c:pt>
                <c:pt idx="7">
                  <c:v>22052.577907385075</c:v>
                </c:pt>
                <c:pt idx="8">
                  <c:v>12088.507365985432</c:v>
                </c:pt>
                <c:pt idx="9">
                  <c:v>0</c:v>
                </c:pt>
                <c:pt idx="10">
                  <c:v>14166.760781341092</c:v>
                </c:pt>
                <c:pt idx="11">
                  <c:v>20787</c:v>
                </c:pt>
                <c:pt idx="12">
                  <c:v>0</c:v>
                </c:pt>
                <c:pt idx="13">
                  <c:v>12123.144922908026</c:v>
                </c:pt>
                <c:pt idx="14">
                  <c:v>4052.59415994354</c:v>
                </c:pt>
                <c:pt idx="15">
                  <c:v>11211.022590613042</c:v>
                </c:pt>
                <c:pt idx="16">
                  <c:v>2386.6431304898265</c:v>
                </c:pt>
                <c:pt idx="17">
                  <c:v>2020.5241538180044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E1-1649-B622-316216CF4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0981368"/>
        <c:axId val="610977848"/>
        <c:extLst/>
      </c:barChart>
      <c:catAx>
        <c:axId val="610981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NL"/>
          </a:p>
        </c:txPr>
        <c:crossAx val="610977848"/>
        <c:crosses val="autoZero"/>
        <c:auto val="1"/>
        <c:lblAlgn val="ctr"/>
        <c:lblOffset val="100"/>
        <c:noMultiLvlLbl val="0"/>
      </c:catAx>
      <c:valAx>
        <c:axId val="610977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NL"/>
          </a:p>
        </c:txPr>
        <c:crossAx val="610981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nl-NL" b="1">
                <a:solidFill>
                  <a:srgbClr val="6BBC93"/>
                </a:solidFill>
              </a:rPr>
              <a:t>Figuur B. </a:t>
            </a:r>
            <a:r>
              <a:rPr lang="nl-NL" b="1"/>
              <a:t>Elektriciteitsverbruik per</a:t>
            </a:r>
            <a:r>
              <a:rPr lang="nl-NL" b="1" baseline="0"/>
              <a:t> vestiging</a:t>
            </a:r>
            <a:endParaRPr lang="nl-NL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Energiebeoordelingen!$C$35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Energiebeoordelingen!$B$36:$B$54</c:f>
              <c:strCache>
                <c:ptCount val="19"/>
                <c:pt idx="0">
                  <c:v>Amstelveen</c:v>
                </c:pt>
                <c:pt idx="1">
                  <c:v>Amsterdam Bos en Lommerplein</c:v>
                </c:pt>
                <c:pt idx="2">
                  <c:v>Amsterdam Kraanspoor</c:v>
                </c:pt>
                <c:pt idx="3">
                  <c:v>Amsterdam Spaklerweg</c:v>
                </c:pt>
                <c:pt idx="4">
                  <c:v>Amsterdam Danzigerkade</c:v>
                </c:pt>
                <c:pt idx="5">
                  <c:v>Apeldoorn</c:v>
                </c:pt>
                <c:pt idx="6">
                  <c:v>Brummen</c:v>
                </c:pt>
                <c:pt idx="7">
                  <c:v>Capelle a/d IJssel</c:v>
                </c:pt>
                <c:pt idx="8">
                  <c:v>Geertruidenberg</c:v>
                </c:pt>
                <c:pt idx="9">
                  <c:v>Heerlen</c:v>
                </c:pt>
                <c:pt idx="10">
                  <c:v>Houten</c:v>
                </c:pt>
                <c:pt idx="11">
                  <c:v>Maarssen</c:v>
                </c:pt>
                <c:pt idx="12">
                  <c:v>Nieuwegein Edisonbaan</c:v>
                </c:pt>
                <c:pt idx="13">
                  <c:v>Nieuwegein Weverstraat</c:v>
                </c:pt>
                <c:pt idx="14">
                  <c:v>Nijmegen</c:v>
                </c:pt>
                <c:pt idx="15">
                  <c:v>Utrecht</c:v>
                </c:pt>
                <c:pt idx="16">
                  <c:v>Utrecht - Virtual Sciences</c:v>
                </c:pt>
                <c:pt idx="17">
                  <c:v>Dusseldorf</c:v>
                </c:pt>
                <c:pt idx="18">
                  <c:v>Hasselt</c:v>
                </c:pt>
              </c:strCache>
            </c:strRef>
          </c:cat>
          <c:val>
            <c:numRef>
              <c:f>Energiebeoordelingen!$C$36:$C$54</c:f>
              <c:numCache>
                <c:formatCode>#,##0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186090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37877</c:v>
                </c:pt>
                <c:pt idx="8">
                  <c:v>0</c:v>
                </c:pt>
                <c:pt idx="9">
                  <c:v>13325</c:v>
                </c:pt>
                <c:pt idx="10">
                  <c:v>0</c:v>
                </c:pt>
                <c:pt idx="11">
                  <c:v>0</c:v>
                </c:pt>
                <c:pt idx="12">
                  <c:v>143943</c:v>
                </c:pt>
                <c:pt idx="13">
                  <c:v>0</c:v>
                </c:pt>
                <c:pt idx="14">
                  <c:v>15604</c:v>
                </c:pt>
                <c:pt idx="15">
                  <c:v>768239</c:v>
                </c:pt>
                <c:pt idx="16">
                  <c:v>56100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F8-4888-A310-545F77E2AA04}"/>
            </c:ext>
          </c:extLst>
        </c:ser>
        <c:ser>
          <c:idx val="1"/>
          <c:order val="1"/>
          <c:tx>
            <c:strRef>
              <c:f>Energiebeoordelingen!$D$35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Energiebeoordelingen!$B$36:$B$54</c:f>
              <c:strCache>
                <c:ptCount val="19"/>
                <c:pt idx="0">
                  <c:v>Amstelveen</c:v>
                </c:pt>
                <c:pt idx="1">
                  <c:v>Amsterdam Bos en Lommerplein</c:v>
                </c:pt>
                <c:pt idx="2">
                  <c:v>Amsterdam Kraanspoor</c:v>
                </c:pt>
                <c:pt idx="3">
                  <c:v>Amsterdam Spaklerweg</c:v>
                </c:pt>
                <c:pt idx="4">
                  <c:v>Amsterdam Danzigerkade</c:v>
                </c:pt>
                <c:pt idx="5">
                  <c:v>Apeldoorn</c:v>
                </c:pt>
                <c:pt idx="6">
                  <c:v>Brummen</c:v>
                </c:pt>
                <c:pt idx="7">
                  <c:v>Capelle a/d IJssel</c:v>
                </c:pt>
                <c:pt idx="8">
                  <c:v>Geertruidenberg</c:v>
                </c:pt>
                <c:pt idx="9">
                  <c:v>Heerlen</c:v>
                </c:pt>
                <c:pt idx="10">
                  <c:v>Houten</c:v>
                </c:pt>
                <c:pt idx="11">
                  <c:v>Maarssen</c:v>
                </c:pt>
                <c:pt idx="12">
                  <c:v>Nieuwegein Edisonbaan</c:v>
                </c:pt>
                <c:pt idx="13">
                  <c:v>Nieuwegein Weverstraat</c:v>
                </c:pt>
                <c:pt idx="14">
                  <c:v>Nijmegen</c:v>
                </c:pt>
                <c:pt idx="15">
                  <c:v>Utrecht</c:v>
                </c:pt>
                <c:pt idx="16">
                  <c:v>Utrecht - Virtual Sciences</c:v>
                </c:pt>
                <c:pt idx="17">
                  <c:v>Dusseldorf</c:v>
                </c:pt>
                <c:pt idx="18">
                  <c:v>Hasselt</c:v>
                </c:pt>
              </c:strCache>
            </c:strRef>
          </c:cat>
          <c:val>
            <c:numRef>
              <c:f>Energiebeoordelingen!$D$36:$D$54</c:f>
              <c:numCache>
                <c:formatCode>#,##0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103955</c:v>
                </c:pt>
                <c:pt idx="3">
                  <c:v>34452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53869</c:v>
                </c:pt>
                <c:pt idx="8">
                  <c:v>0</c:v>
                </c:pt>
                <c:pt idx="9">
                  <c:v>13325</c:v>
                </c:pt>
                <c:pt idx="10">
                  <c:v>32725</c:v>
                </c:pt>
                <c:pt idx="11">
                  <c:v>0</c:v>
                </c:pt>
                <c:pt idx="12">
                  <c:v>148651</c:v>
                </c:pt>
                <c:pt idx="13">
                  <c:v>0</c:v>
                </c:pt>
                <c:pt idx="14">
                  <c:v>12269</c:v>
                </c:pt>
                <c:pt idx="15">
                  <c:v>653829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F8-4888-A310-545F77E2AA04}"/>
            </c:ext>
          </c:extLst>
        </c:ser>
        <c:ser>
          <c:idx val="2"/>
          <c:order val="2"/>
          <c:tx>
            <c:strRef>
              <c:f>Energiebeoordelingen!$E$35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Energiebeoordelingen!$B$36:$B$54</c:f>
              <c:strCache>
                <c:ptCount val="19"/>
                <c:pt idx="0">
                  <c:v>Amstelveen</c:v>
                </c:pt>
                <c:pt idx="1">
                  <c:v>Amsterdam Bos en Lommerplein</c:v>
                </c:pt>
                <c:pt idx="2">
                  <c:v>Amsterdam Kraanspoor</c:v>
                </c:pt>
                <c:pt idx="3">
                  <c:v>Amsterdam Spaklerweg</c:v>
                </c:pt>
                <c:pt idx="4">
                  <c:v>Amsterdam Danzigerkade</c:v>
                </c:pt>
                <c:pt idx="5">
                  <c:v>Apeldoorn</c:v>
                </c:pt>
                <c:pt idx="6">
                  <c:v>Brummen</c:v>
                </c:pt>
                <c:pt idx="7">
                  <c:v>Capelle a/d IJssel</c:v>
                </c:pt>
                <c:pt idx="8">
                  <c:v>Geertruidenberg</c:v>
                </c:pt>
                <c:pt idx="9">
                  <c:v>Heerlen</c:v>
                </c:pt>
                <c:pt idx="10">
                  <c:v>Houten</c:v>
                </c:pt>
                <c:pt idx="11">
                  <c:v>Maarssen</c:v>
                </c:pt>
                <c:pt idx="12">
                  <c:v>Nieuwegein Edisonbaan</c:v>
                </c:pt>
                <c:pt idx="13">
                  <c:v>Nieuwegein Weverstraat</c:v>
                </c:pt>
                <c:pt idx="14">
                  <c:v>Nijmegen</c:v>
                </c:pt>
                <c:pt idx="15">
                  <c:v>Utrecht</c:v>
                </c:pt>
                <c:pt idx="16">
                  <c:v>Utrecht - Virtual Sciences</c:v>
                </c:pt>
                <c:pt idx="17">
                  <c:v>Dusseldorf</c:v>
                </c:pt>
                <c:pt idx="18">
                  <c:v>Hasselt</c:v>
                </c:pt>
              </c:strCache>
            </c:strRef>
          </c:cat>
          <c:val>
            <c:numRef>
              <c:f>Energiebeoordelingen!$E$36:$E$54</c:f>
              <c:numCache>
                <c:formatCode>#,##0</c:formatCode>
                <c:ptCount val="19"/>
                <c:pt idx="0">
                  <c:v>16195</c:v>
                </c:pt>
                <c:pt idx="1">
                  <c:v>54655</c:v>
                </c:pt>
                <c:pt idx="2">
                  <c:v>0</c:v>
                </c:pt>
                <c:pt idx="3">
                  <c:v>212758</c:v>
                </c:pt>
                <c:pt idx="4">
                  <c:v>0</c:v>
                </c:pt>
                <c:pt idx="5">
                  <c:v>22718</c:v>
                </c:pt>
                <c:pt idx="6">
                  <c:v>25500</c:v>
                </c:pt>
                <c:pt idx="7">
                  <c:v>46612</c:v>
                </c:pt>
                <c:pt idx="8">
                  <c:v>48483</c:v>
                </c:pt>
                <c:pt idx="9">
                  <c:v>13325</c:v>
                </c:pt>
                <c:pt idx="10">
                  <c:v>28927</c:v>
                </c:pt>
                <c:pt idx="11">
                  <c:v>0</c:v>
                </c:pt>
                <c:pt idx="12">
                  <c:v>166626</c:v>
                </c:pt>
                <c:pt idx="13">
                  <c:v>0</c:v>
                </c:pt>
                <c:pt idx="14">
                  <c:v>15652</c:v>
                </c:pt>
                <c:pt idx="15">
                  <c:v>590446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F8-4888-A310-545F77E2AA04}"/>
            </c:ext>
          </c:extLst>
        </c:ser>
        <c:ser>
          <c:idx val="3"/>
          <c:order val="3"/>
          <c:tx>
            <c:strRef>
              <c:f>Energiebeoordelingen!$F$35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Energiebeoordelingen!$B$36:$B$54</c:f>
              <c:strCache>
                <c:ptCount val="19"/>
                <c:pt idx="0">
                  <c:v>Amstelveen</c:v>
                </c:pt>
                <c:pt idx="1">
                  <c:v>Amsterdam Bos en Lommerplein</c:v>
                </c:pt>
                <c:pt idx="2">
                  <c:v>Amsterdam Kraanspoor</c:v>
                </c:pt>
                <c:pt idx="3">
                  <c:v>Amsterdam Spaklerweg</c:v>
                </c:pt>
                <c:pt idx="4">
                  <c:v>Amsterdam Danzigerkade</c:v>
                </c:pt>
                <c:pt idx="5">
                  <c:v>Apeldoorn</c:v>
                </c:pt>
                <c:pt idx="6">
                  <c:v>Brummen</c:v>
                </c:pt>
                <c:pt idx="7">
                  <c:v>Capelle a/d IJssel</c:v>
                </c:pt>
                <c:pt idx="8">
                  <c:v>Geertruidenberg</c:v>
                </c:pt>
                <c:pt idx="9">
                  <c:v>Heerlen</c:v>
                </c:pt>
                <c:pt idx="10">
                  <c:v>Houten</c:v>
                </c:pt>
                <c:pt idx="11">
                  <c:v>Maarssen</c:v>
                </c:pt>
                <c:pt idx="12">
                  <c:v>Nieuwegein Edisonbaan</c:v>
                </c:pt>
                <c:pt idx="13">
                  <c:v>Nieuwegein Weverstraat</c:v>
                </c:pt>
                <c:pt idx="14">
                  <c:v>Nijmegen</c:v>
                </c:pt>
                <c:pt idx="15">
                  <c:v>Utrecht</c:v>
                </c:pt>
                <c:pt idx="16">
                  <c:v>Utrecht - Virtual Sciences</c:v>
                </c:pt>
                <c:pt idx="17">
                  <c:v>Dusseldorf</c:v>
                </c:pt>
                <c:pt idx="18">
                  <c:v>Hasselt</c:v>
                </c:pt>
              </c:strCache>
            </c:strRef>
          </c:cat>
          <c:val>
            <c:numRef>
              <c:f>Energiebeoordelingen!$F$36:$F$54</c:f>
              <c:numCache>
                <c:formatCode>#,##0</c:formatCode>
                <c:ptCount val="19"/>
                <c:pt idx="0">
                  <c:v>22286</c:v>
                </c:pt>
                <c:pt idx="1">
                  <c:v>54655</c:v>
                </c:pt>
                <c:pt idx="2">
                  <c:v>0</c:v>
                </c:pt>
                <c:pt idx="3">
                  <c:v>195967</c:v>
                </c:pt>
                <c:pt idx="4">
                  <c:v>0</c:v>
                </c:pt>
                <c:pt idx="5">
                  <c:v>9749</c:v>
                </c:pt>
                <c:pt idx="6">
                  <c:v>25500</c:v>
                </c:pt>
                <c:pt idx="7">
                  <c:v>59952</c:v>
                </c:pt>
                <c:pt idx="8">
                  <c:v>162350</c:v>
                </c:pt>
                <c:pt idx="9">
                  <c:v>13325</c:v>
                </c:pt>
                <c:pt idx="10">
                  <c:v>24289</c:v>
                </c:pt>
                <c:pt idx="11">
                  <c:v>41314</c:v>
                </c:pt>
                <c:pt idx="12">
                  <c:v>164712</c:v>
                </c:pt>
                <c:pt idx="13">
                  <c:v>10217</c:v>
                </c:pt>
                <c:pt idx="14">
                  <c:v>21080</c:v>
                </c:pt>
                <c:pt idx="15">
                  <c:v>653829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F8-4888-A310-545F77E2AA04}"/>
            </c:ext>
          </c:extLst>
        </c:ser>
        <c:ser>
          <c:idx val="4"/>
          <c:order val="4"/>
          <c:tx>
            <c:strRef>
              <c:f>Energiebeoordelingen!$G$35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Energiebeoordelingen!$B$36:$B$54</c:f>
              <c:strCache>
                <c:ptCount val="19"/>
                <c:pt idx="0">
                  <c:v>Amstelveen</c:v>
                </c:pt>
                <c:pt idx="1">
                  <c:v>Amsterdam Bos en Lommerplein</c:v>
                </c:pt>
                <c:pt idx="2">
                  <c:v>Amsterdam Kraanspoor</c:v>
                </c:pt>
                <c:pt idx="3">
                  <c:v>Amsterdam Spaklerweg</c:v>
                </c:pt>
                <c:pt idx="4">
                  <c:v>Amsterdam Danzigerkade</c:v>
                </c:pt>
                <c:pt idx="5">
                  <c:v>Apeldoorn</c:v>
                </c:pt>
                <c:pt idx="6">
                  <c:v>Brummen</c:v>
                </c:pt>
                <c:pt idx="7">
                  <c:v>Capelle a/d IJssel</c:v>
                </c:pt>
                <c:pt idx="8">
                  <c:v>Geertruidenberg</c:v>
                </c:pt>
                <c:pt idx="9">
                  <c:v>Heerlen</c:v>
                </c:pt>
                <c:pt idx="10">
                  <c:v>Houten</c:v>
                </c:pt>
                <c:pt idx="11">
                  <c:v>Maarssen</c:v>
                </c:pt>
                <c:pt idx="12">
                  <c:v>Nieuwegein Edisonbaan</c:v>
                </c:pt>
                <c:pt idx="13">
                  <c:v>Nieuwegein Weverstraat</c:v>
                </c:pt>
                <c:pt idx="14">
                  <c:v>Nijmegen</c:v>
                </c:pt>
                <c:pt idx="15">
                  <c:v>Utrecht</c:v>
                </c:pt>
                <c:pt idx="16">
                  <c:v>Utrecht - Virtual Sciences</c:v>
                </c:pt>
                <c:pt idx="17">
                  <c:v>Dusseldorf</c:v>
                </c:pt>
                <c:pt idx="18">
                  <c:v>Hasselt</c:v>
                </c:pt>
              </c:strCache>
            </c:strRef>
          </c:cat>
          <c:val>
            <c:numRef>
              <c:f>Energiebeoordelingen!$G$36:$G$54</c:f>
              <c:numCache>
                <c:formatCode>#,##0</c:formatCode>
                <c:ptCount val="19"/>
                <c:pt idx="0">
                  <c:v>22162.59963216613</c:v>
                </c:pt>
                <c:pt idx="1">
                  <c:v>54352.368432919313</c:v>
                </c:pt>
                <c:pt idx="2">
                  <c:v>0</c:v>
                </c:pt>
                <c:pt idx="3">
                  <c:v>268148.99774289265</c:v>
                </c:pt>
                <c:pt idx="4">
                  <c:v>0</c:v>
                </c:pt>
                <c:pt idx="5">
                  <c:v>9695.0185683383115</c:v>
                </c:pt>
                <c:pt idx="6">
                  <c:v>25358.803312404034</c:v>
                </c:pt>
                <c:pt idx="7">
                  <c:v>59620.038281774381</c:v>
                </c:pt>
                <c:pt idx="8">
                  <c:v>161451.04775563901</c:v>
                </c:pt>
                <c:pt idx="9">
                  <c:v>13251.217809324853</c:v>
                </c:pt>
                <c:pt idx="10">
                  <c:v>0</c:v>
                </c:pt>
                <c:pt idx="11">
                  <c:v>41085.239217594521</c:v>
                </c:pt>
                <c:pt idx="12">
                  <c:v>163799.96906638014</c:v>
                </c:pt>
                <c:pt idx="13">
                  <c:v>10160.427193836549</c:v>
                </c:pt>
                <c:pt idx="14">
                  <c:v>13082</c:v>
                </c:pt>
                <c:pt idx="15">
                  <c:v>650208.66709591437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F8-4888-A310-545F77E2AA04}"/>
            </c:ext>
          </c:extLst>
        </c:ser>
        <c:ser>
          <c:idx val="5"/>
          <c:order val="5"/>
          <c:tx>
            <c:v>2021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Energiebeoordelingen!$H$36:$H$54</c:f>
              <c:numCache>
                <c:formatCode>#,##0</c:formatCode>
                <c:ptCount val="19"/>
                <c:pt idx="0">
                  <c:v>0</c:v>
                </c:pt>
                <c:pt idx="1">
                  <c:v>38120.214120773053</c:v>
                </c:pt>
                <c:pt idx="2">
                  <c:v>0</c:v>
                </c:pt>
                <c:pt idx="3">
                  <c:v>136681</c:v>
                </c:pt>
                <c:pt idx="4">
                  <c:v>171807.74575738772</c:v>
                </c:pt>
                <c:pt idx="5">
                  <c:v>76773.992669364088</c:v>
                </c:pt>
                <c:pt idx="6">
                  <c:v>0</c:v>
                </c:pt>
                <c:pt idx="7">
                  <c:v>51222.185070525535</c:v>
                </c:pt>
                <c:pt idx="8">
                  <c:v>113234.228570259</c:v>
                </c:pt>
                <c:pt idx="9">
                  <c:v>33308.735018602441</c:v>
                </c:pt>
                <c:pt idx="10">
                  <c:v>0</c:v>
                </c:pt>
                <c:pt idx="11">
                  <c:v>72742.616992517171</c:v>
                </c:pt>
                <c:pt idx="12">
                  <c:v>118110</c:v>
                </c:pt>
                <c:pt idx="13">
                  <c:v>0</c:v>
                </c:pt>
                <c:pt idx="14">
                  <c:v>13082</c:v>
                </c:pt>
                <c:pt idx="15">
                  <c:v>1040722.0407523511</c:v>
                </c:pt>
                <c:pt idx="16">
                  <c:v>0</c:v>
                </c:pt>
                <c:pt idx="17">
                  <c:v>12254.789208250388</c:v>
                </c:pt>
                <c:pt idx="18">
                  <c:v>10374.86387423839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8-F946-B1F6-ED732F695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2193592"/>
        <c:axId val="612191352"/>
        <c:extLst/>
      </c:barChart>
      <c:catAx>
        <c:axId val="612193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NL"/>
          </a:p>
        </c:txPr>
        <c:crossAx val="612191352"/>
        <c:crosses val="autoZero"/>
        <c:auto val="1"/>
        <c:lblAlgn val="ctr"/>
        <c:lblOffset val="100"/>
        <c:noMultiLvlLbl val="0"/>
      </c:catAx>
      <c:valAx>
        <c:axId val="612191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NL"/>
          </a:p>
        </c:txPr>
        <c:crossAx val="612193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nl-NL" b="1">
                <a:solidFill>
                  <a:srgbClr val="6BBC93"/>
                </a:solidFill>
              </a:rPr>
              <a:t>Figuur B. </a:t>
            </a:r>
            <a:r>
              <a:rPr lang="nl-NL" b="1"/>
              <a:t>Stadswarmte per vestiging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n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Energiebeoordelingen!$B$29</c:f>
              <c:strCache>
                <c:ptCount val="1"/>
                <c:pt idx="0">
                  <c:v>Capelle a/d Ijssel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Energiebeoordelingen!$C$28:$H$28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Energiebeoordelingen!$C$29:$H$29</c:f>
              <c:numCache>
                <c:formatCode>#,##0</c:formatCode>
                <c:ptCount val="6"/>
                <c:pt idx="0">
                  <c:v>171</c:v>
                </c:pt>
                <c:pt idx="1">
                  <c:v>116</c:v>
                </c:pt>
                <c:pt idx="2">
                  <c:v>134</c:v>
                </c:pt>
                <c:pt idx="3">
                  <c:v>112</c:v>
                </c:pt>
                <c:pt idx="4">
                  <c:v>112</c:v>
                </c:pt>
                <c:pt idx="5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2-B14A-A89E-BB802A87E824}"/>
            </c:ext>
          </c:extLst>
        </c:ser>
        <c:ser>
          <c:idx val="1"/>
          <c:order val="1"/>
          <c:tx>
            <c:strRef>
              <c:f>Energiebeoordelingen!#REF!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Energiebeoordelingen!$C$28:$H$28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Energiebeoordelingen!#REF!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F2-B14A-A89E-BB802A87E824}"/>
            </c:ext>
          </c:extLst>
        </c:ser>
        <c:ser>
          <c:idx val="2"/>
          <c:order val="2"/>
          <c:tx>
            <c:strRef>
              <c:f>Energiebeoordelingen!$B$30</c:f>
              <c:strCache>
                <c:ptCount val="1"/>
                <c:pt idx="0">
                  <c:v>Utrecht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Energiebeoordelingen!$C$28:$H$28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Energiebeoordelingen!$C$30:$H$30</c:f>
              <c:numCache>
                <c:formatCode>#,##0</c:formatCode>
                <c:ptCount val="6"/>
                <c:pt idx="0">
                  <c:v>1971</c:v>
                </c:pt>
                <c:pt idx="1">
                  <c:v>1181</c:v>
                </c:pt>
                <c:pt idx="2">
                  <c:v>1255</c:v>
                </c:pt>
                <c:pt idx="3">
                  <c:v>1255</c:v>
                </c:pt>
                <c:pt idx="4">
                  <c:v>1255</c:v>
                </c:pt>
                <c:pt idx="5">
                  <c:v>1742.5736677115988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F2-B14A-A89E-BB802A87E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6745760"/>
        <c:axId val="2120735088"/>
      </c:barChart>
      <c:catAx>
        <c:axId val="186674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n-NL"/>
          </a:p>
        </c:txPr>
        <c:crossAx val="2120735088"/>
        <c:crosses val="autoZero"/>
        <c:auto val="1"/>
        <c:lblAlgn val="ctr"/>
        <c:lblOffset val="100"/>
        <c:noMultiLvlLbl val="0"/>
      </c:catAx>
      <c:valAx>
        <c:axId val="212073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n-NL"/>
          </a:p>
        </c:txPr>
        <c:crossAx val="186674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800" b="1" i="0" baseline="0">
                <a:solidFill>
                  <a:srgbClr val="6BBC93"/>
                </a:solidFill>
                <a:effectLst/>
              </a:rPr>
              <a:t>Figuur C. </a:t>
            </a:r>
            <a:r>
              <a:rPr lang="en-US" sz="1800" b="1" i="0" baseline="0">
                <a:effectLst/>
              </a:rPr>
              <a:t>Elektriciteitsverbruik wagens</a:t>
            </a:r>
            <a:endParaRPr lang="nl-N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n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Energiebeoordelingen!$B$60</c:f>
              <c:strCache>
                <c:ptCount val="1"/>
                <c:pt idx="0">
                  <c:v>Wagens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Energiebeoordelingen!$C$59:$H$59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Energiebeoordelingen!$C$60:$H$60</c:f>
              <c:numCache>
                <c:formatCode>#,##0</c:formatCode>
                <c:ptCount val="6"/>
                <c:pt idx="0">
                  <c:v>120571</c:v>
                </c:pt>
                <c:pt idx="1">
                  <c:v>127952</c:v>
                </c:pt>
                <c:pt idx="2">
                  <c:v>142056</c:v>
                </c:pt>
                <c:pt idx="3">
                  <c:v>444246</c:v>
                </c:pt>
                <c:pt idx="4">
                  <c:v>760467.2</c:v>
                </c:pt>
                <c:pt idx="5">
                  <c:v>930787.45333333325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4E-EA42-B0C7-D73C80083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3664000"/>
        <c:axId val="2119345840"/>
      </c:barChart>
      <c:catAx>
        <c:axId val="185366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n-NL"/>
          </a:p>
        </c:txPr>
        <c:crossAx val="2119345840"/>
        <c:crosses val="autoZero"/>
        <c:auto val="1"/>
        <c:lblAlgn val="ctr"/>
        <c:lblOffset val="100"/>
        <c:noMultiLvlLbl val="0"/>
      </c:catAx>
      <c:valAx>
        <c:axId val="211934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n-NL"/>
          </a:p>
        </c:txPr>
        <c:crossAx val="185366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nl-NL">
                <a:solidFill>
                  <a:srgbClr val="6BBC93"/>
                </a:solidFill>
              </a:rPr>
              <a:t>Figuur M1</a:t>
            </a:r>
            <a:r>
              <a:rPr lang="nl-NL">
                <a:solidFill>
                  <a:srgbClr val="61B57D"/>
                </a:solidFill>
              </a:rPr>
              <a:t>. </a:t>
            </a:r>
            <a:r>
              <a:rPr lang="nl-NL">
                <a:solidFill>
                  <a:srgbClr val="7F7F7F"/>
                </a:solidFill>
              </a:rPr>
              <a:t>CO</a:t>
            </a:r>
            <a:r>
              <a:rPr lang="nl-NL" baseline="-25000">
                <a:solidFill>
                  <a:srgbClr val="7F7F7F"/>
                </a:solidFill>
              </a:rPr>
              <a:t>2</a:t>
            </a:r>
            <a:r>
              <a:rPr lang="nl-NL">
                <a:solidFill>
                  <a:srgbClr val="7F7F7F"/>
                </a:solidFill>
              </a:rPr>
              <a:t>-footprint Conclusion B.V.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0.19209965660767225"/>
          <c:y val="0.1871146106736658"/>
          <c:w val="0.35673526420708201"/>
          <c:h val="0.7464589506956791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54-48C6-BD88-1DE85D0377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54-48C6-BD88-1DE85D0377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B54-48C6-BD88-1DE85D0377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B54-48C6-BD88-1DE85D0377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B54-48C6-BD88-1DE85D0377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B54-48C6-BD88-1DE85D0377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B54-48C6-BD88-1DE85D0377A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A1F-49B5-B6A9-30DE2E5F92D5}"/>
              </c:ext>
            </c:extLst>
          </c:dPt>
          <c:dLbls>
            <c:dLbl>
              <c:idx val="3"/>
              <c:layout>
                <c:manualLayout>
                  <c:x val="1.3321748656784378E-3"/>
                  <c:y val="-3.42679134730687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54-48C6-BD88-1DE85D0377A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54-48C6-BD88-1DE85D0377A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54-48C6-BD88-1DE85D0377A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54-48C6-BD88-1DE85D0377A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A1F-49B5-B6A9-30DE2E5F92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n-N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Footprints!$D$47:$D$54</c:f>
              <c:strCache>
                <c:ptCount val="8"/>
                <c:pt idx="0">
                  <c:v>Brandstofverbruik wagenpark</c:v>
                </c:pt>
                <c:pt idx="1">
                  <c:v>Elektriciteitsverbruik panden</c:v>
                </c:pt>
                <c:pt idx="2">
                  <c:v>Elektriciteitsverbruik wagens</c:v>
                </c:pt>
                <c:pt idx="3">
                  <c:v>Gasverbruik</c:v>
                </c:pt>
                <c:pt idx="4">
                  <c:v>Zakelijk vervoer</c:v>
                </c:pt>
                <c:pt idx="5">
                  <c:v>Warmtelevering</c:v>
                </c:pt>
                <c:pt idx="6">
                  <c:v>Brandstofverbruik bedrijfsmiddelen</c:v>
                </c:pt>
                <c:pt idx="7">
                  <c:v>Vliegreizen</c:v>
                </c:pt>
              </c:strCache>
            </c:strRef>
          </c:cat>
          <c:val>
            <c:numRef>
              <c:f>Footprints!$E$47:$E$54</c:f>
              <c:numCache>
                <c:formatCode>_ * #,##0.0_ ;_ * \-#,##0.0_ ;_ * "-"??_ ;_ @_ </c:formatCode>
                <c:ptCount val="8"/>
                <c:pt idx="0">
                  <c:v>4047.4407697173342</c:v>
                </c:pt>
                <c:pt idx="1">
                  <c:v>1120.0810533124748</c:v>
                </c:pt>
                <c:pt idx="2">
                  <c:v>517.51782405333324</c:v>
                </c:pt>
                <c:pt idx="3">
                  <c:v>356.89821559827402</c:v>
                </c:pt>
                <c:pt idx="4">
                  <c:v>111.6939579</c:v>
                </c:pt>
                <c:pt idx="5">
                  <c:v>66.709014827586216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B54-48C6-BD88-1DE85D037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n-NL"/>
        </a:p>
      </c:txPr>
    </c:legend>
    <c:plotVisOnly val="1"/>
    <c:dispBlanksAs val="zero"/>
    <c:showDLblsOverMax val="1"/>
  </c:chart>
  <c:spPr>
    <a:solidFill>
      <a:schemeClr val="lt1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NL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nl-NL" sz="1800" b="1">
                <a:solidFill>
                  <a:srgbClr val="61B57D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Figuur V1. </a:t>
            </a:r>
            <a:r>
              <a:rPr lang="nl-NL" sz="1800" b="1">
                <a:solidFill>
                  <a:srgbClr val="7F7F7F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Voortgang CO2-uitstoot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NL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Voortgang!$B$41</c:f>
              <c:strCache>
                <c:ptCount val="1"/>
                <c:pt idx="0">
                  <c:v>Absolute voortgang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Voortgang!$C$39:$M$39</c15:sqref>
                  </c15:fullRef>
                </c:ext>
              </c:extLst>
              <c:f>(Voortgang!$C$39:$H$39,Voortgang!$J$39:$M$39)</c:f>
              <c:numCache>
                <c:formatCode>0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Voortgang!$C$41:$M$41</c15:sqref>
                  </c15:fullRef>
                </c:ext>
              </c:extLst>
              <c:f>(Voortgang!$C$41:$H$41,Voortgang!$J$41:$M$41)</c:f>
              <c:numCache>
                <c:formatCode>0%</c:formatCode>
                <c:ptCount val="6"/>
                <c:pt idx="0">
                  <c:v>1</c:v>
                </c:pt>
                <c:pt idx="1">
                  <c:v>1.0601049991738081</c:v>
                </c:pt>
                <c:pt idx="2">
                  <c:v>1.2400358808008727</c:v>
                </c:pt>
                <c:pt idx="3">
                  <c:v>1.4731713236952269</c:v>
                </c:pt>
                <c:pt idx="4">
                  <c:v>1.0163290528748066</c:v>
                </c:pt>
                <c:pt idx="5" formatCode="0.0%">
                  <c:v>1.0919854113906426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E-4AE6-A234-10B1574AC348}"/>
            </c:ext>
          </c:extLst>
        </c:ser>
        <c:ser>
          <c:idx val="2"/>
          <c:order val="1"/>
          <c:tx>
            <c:strRef>
              <c:f>Voortgang!$B$42</c:f>
              <c:strCache>
                <c:ptCount val="1"/>
                <c:pt idx="0">
                  <c:v>Verwachting doelstelling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Voortgang!$C$39:$M$39</c15:sqref>
                  </c15:fullRef>
                </c:ext>
              </c:extLst>
              <c:f>(Voortgang!$C$39:$H$39,Voortgang!$J$39:$M$39)</c:f>
              <c:numCache>
                <c:formatCode>0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Voortgang!$C$42:$M$42</c15:sqref>
                  </c15:fullRef>
                </c:ext>
              </c:extLst>
              <c:f>(Voortgang!$C$42:$H$42,Voortgang!$J$42:$M$42)</c:f>
              <c:numCache>
                <c:formatCode>0.0%</c:formatCode>
                <c:ptCount val="6"/>
                <c:pt idx="0">
                  <c:v>1</c:v>
                </c:pt>
                <c:pt idx="1">
                  <c:v>0.97916666666666663</c:v>
                </c:pt>
                <c:pt idx="2">
                  <c:v>0.95833333333333326</c:v>
                </c:pt>
                <c:pt idx="3">
                  <c:v>0.93749999999999989</c:v>
                </c:pt>
                <c:pt idx="4">
                  <c:v>0.91666666666666652</c:v>
                </c:pt>
                <c:pt idx="5">
                  <c:v>0.89583333333333315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2E-4AE6-A234-10B1574AC348}"/>
            </c:ext>
          </c:extLst>
        </c:ser>
        <c:ser>
          <c:idx val="0"/>
          <c:order val="2"/>
          <c:tx>
            <c:strRef>
              <c:f>Voortgang!$B$45</c:f>
              <c:strCache>
                <c:ptCount val="1"/>
                <c:pt idx="0">
                  <c:v>Relatieve voortgang t.o.v. medewerkers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Voortgang!$C$39:$M$39</c15:sqref>
                  </c15:fullRef>
                </c:ext>
              </c:extLst>
              <c:f>(Voortgang!$C$39:$H$39,Voortgang!$J$39:$M$39)</c:f>
              <c:numCache>
                <c:formatCode>0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Voortgang!$C$45:$M$45</c15:sqref>
                  </c15:fullRef>
                </c:ext>
              </c:extLst>
              <c:f>(Voortgang!$C$45:$H$45,Voortgang!$J$45:$M$45)</c:f>
              <c:numCache>
                <c:formatCode>0%</c:formatCode>
                <c:ptCount val="6"/>
                <c:pt idx="0">
                  <c:v>1</c:v>
                </c:pt>
                <c:pt idx="1">
                  <c:v>0.91144008088657202</c:v>
                </c:pt>
                <c:pt idx="2">
                  <c:v>0.9369093006375091</c:v>
                </c:pt>
                <c:pt idx="3">
                  <c:v>0.95120638370433375</c:v>
                </c:pt>
                <c:pt idx="4">
                  <c:v>0.53453290569980672</c:v>
                </c:pt>
                <c:pt idx="5">
                  <c:v>0.4818737796105238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4-419C-99CB-1A5775F51053}"/>
            </c:ext>
          </c:extLst>
        </c:ser>
        <c:ser>
          <c:idx val="3"/>
          <c:order val="3"/>
          <c:tx>
            <c:strRef>
              <c:f>Voortgang!$B$48</c:f>
              <c:strCache>
                <c:ptCount val="1"/>
                <c:pt idx="0">
                  <c:v>Relatieve voortgang omzet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extLst>
                <c:ext xmlns:c15="http://schemas.microsoft.com/office/drawing/2012/chart" uri="{02D57815-91ED-43cb-92C2-25804820EDAC}">
                  <c15:fullRef>
                    <c15:sqref>Voortgang!$C$48:$M$48</c15:sqref>
                  </c15:fullRef>
                </c:ext>
              </c:extLst>
              <c:f>(Voortgang!$C$48:$H$48,Voortgang!$J$48:$M$48)</c:f>
            </c:numRef>
          </c:val>
          <c:smooth val="0"/>
          <c:extLst>
            <c:ext xmlns:c16="http://schemas.microsoft.com/office/drawing/2014/chart" uri="{C3380CC4-5D6E-409C-BE32-E72D297353CC}">
              <c16:uniqueId val="{00000004-9F2E-4AE6-A234-10B1574AC348}"/>
            </c:ext>
          </c:extLst>
        </c:ser>
        <c:ser>
          <c:idx val="4"/>
          <c:order val="4"/>
          <c:tx>
            <c:strRef>
              <c:f>Voortgang!$B$51</c:f>
              <c:strCache>
                <c:ptCount val="1"/>
                <c:pt idx="0">
                  <c:v>Relatieve voortgang kilometers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extLst>
                <c:ext xmlns:c15="http://schemas.microsoft.com/office/drawing/2012/chart" uri="{02D57815-91ED-43cb-92C2-25804820EDAC}">
                  <c15:fullRef>
                    <c15:sqref>Voortgang!$C$51:$M$51</c15:sqref>
                  </c15:fullRef>
                </c:ext>
              </c:extLst>
              <c:f>(Voortgang!$C$51:$H$51,Voortgang!$J$51:$M$51)</c:f>
            </c:numRef>
          </c:val>
          <c:smooth val="0"/>
          <c:extLst>
            <c:ext xmlns:c16="http://schemas.microsoft.com/office/drawing/2014/chart" uri="{C3380CC4-5D6E-409C-BE32-E72D297353CC}">
              <c16:uniqueId val="{00000005-9F2E-4AE6-A234-10B1574AC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3817776"/>
        <c:axId val="413823536"/>
      </c:lineChart>
      <c:catAx>
        <c:axId val="4138177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413823536"/>
        <c:crosses val="autoZero"/>
        <c:auto val="1"/>
        <c:lblAlgn val="ctr"/>
        <c:lblOffset val="100"/>
        <c:noMultiLvlLbl val="0"/>
      </c:catAx>
      <c:valAx>
        <c:axId val="41382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41381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nl-NL" sz="1800" b="1">
                <a:solidFill>
                  <a:srgbClr val="61B57D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Figuur V2. </a:t>
            </a:r>
            <a:r>
              <a:rPr lang="nl-NL" sz="1800" b="1">
                <a:solidFill>
                  <a:srgbClr val="7F7F7F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Voortgang</a:t>
            </a:r>
            <a:r>
              <a:rPr lang="nl-NL" sz="1800" b="1" baseline="0">
                <a:solidFill>
                  <a:srgbClr val="7F7F7F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 CO2-uitstoot</a:t>
            </a:r>
            <a:endParaRPr lang="nl-NL" sz="1800" b="1">
              <a:solidFill>
                <a:srgbClr val="7F7F7F"/>
              </a:solidFill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NL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Voortgang!$P$41</c:f>
              <c:strCache>
                <c:ptCount val="1"/>
                <c:pt idx="0">
                  <c:v>Absolute voortgang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Voortgang!$Q$39:$AA$39</c:f>
              <c:numCache>
                <c:formatCode>0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Voortgang!$Q$41:$AA$41</c:f>
              <c:numCache>
                <c:formatCode>0%</c:formatCode>
                <c:ptCount val="7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2-4C84-8B19-ED89339C0528}"/>
            </c:ext>
          </c:extLst>
        </c:ser>
        <c:ser>
          <c:idx val="2"/>
          <c:order val="1"/>
          <c:tx>
            <c:strRef>
              <c:f>Voortgang!$P$42</c:f>
              <c:strCache>
                <c:ptCount val="1"/>
                <c:pt idx="0">
                  <c:v>Verwachting doelstelling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Voortgang!$Q$39:$AA$39</c:f>
              <c:numCache>
                <c:formatCode>0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Voortgang!$Q$42:$AA$42</c:f>
              <c:numCache>
                <c:formatCode>0%</c:formatCode>
                <c:ptCount val="7"/>
                <c:pt idx="0">
                  <c:v>1</c:v>
                </c:pt>
                <c:pt idx="1">
                  <c:v>0.97916666666666663</c:v>
                </c:pt>
                <c:pt idx="2">
                  <c:v>0.95833333333333326</c:v>
                </c:pt>
                <c:pt idx="3">
                  <c:v>0.93749999999999989</c:v>
                </c:pt>
                <c:pt idx="4">
                  <c:v>0.91666666666666652</c:v>
                </c:pt>
                <c:pt idx="5">
                  <c:v>0.89583333333333315</c:v>
                </c:pt>
                <c:pt idx="6">
                  <c:v>0.87499999999999978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22-4C84-8B19-ED89339C0528}"/>
            </c:ext>
          </c:extLst>
        </c:ser>
        <c:ser>
          <c:idx val="0"/>
          <c:order val="2"/>
          <c:tx>
            <c:strRef>
              <c:f>Voortgang!$P$45</c:f>
              <c:strCache>
                <c:ptCount val="1"/>
                <c:pt idx="0">
                  <c:v>Relatieve voortgang medewerkers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Voortgang!$Q$39:$AA$39</c:f>
              <c:numCache>
                <c:formatCode>0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Voortgang!$Q$45:$AA$45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C-400C-BCE9-3A63AE6FF9B8}"/>
            </c:ext>
          </c:extLst>
        </c:ser>
        <c:ser>
          <c:idx val="3"/>
          <c:order val="3"/>
          <c:tx>
            <c:strRef>
              <c:f>Voortgang!$P$48</c:f>
              <c:strCache>
                <c:ptCount val="1"/>
                <c:pt idx="0">
                  <c:v>Relatieve voortgang omzet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Voortgang!$Q$48:$AA$48</c:f>
            </c:numRef>
          </c:val>
          <c:smooth val="0"/>
          <c:extLst>
            <c:ext xmlns:c16="http://schemas.microsoft.com/office/drawing/2014/chart" uri="{C3380CC4-5D6E-409C-BE32-E72D297353CC}">
              <c16:uniqueId val="{00000003-0822-4C84-8B19-ED89339C0528}"/>
            </c:ext>
          </c:extLst>
        </c:ser>
        <c:ser>
          <c:idx val="4"/>
          <c:order val="4"/>
          <c:tx>
            <c:strRef>
              <c:f>Voortgang!$P$51</c:f>
              <c:strCache>
                <c:ptCount val="1"/>
                <c:pt idx="0">
                  <c:v>Relatieve voortgang kilometers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Voortgang!$Q$51:$AA$51</c:f>
            </c:numRef>
          </c:val>
          <c:smooth val="0"/>
          <c:extLst>
            <c:ext xmlns:c16="http://schemas.microsoft.com/office/drawing/2014/chart" uri="{C3380CC4-5D6E-409C-BE32-E72D297353CC}">
              <c16:uniqueId val="{00000004-0822-4C84-8B19-ED89339C0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3817776"/>
        <c:axId val="413823536"/>
      </c:lineChart>
      <c:catAx>
        <c:axId val="4138177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413823536"/>
        <c:crosses val="autoZero"/>
        <c:auto val="1"/>
        <c:lblAlgn val="ctr"/>
        <c:lblOffset val="100"/>
        <c:noMultiLvlLbl val="0"/>
      </c:catAx>
      <c:valAx>
        <c:axId val="41382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41381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nl-NL" sz="1800" b="1">
                <a:solidFill>
                  <a:srgbClr val="61B57D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Figuur V3.</a:t>
            </a:r>
            <a:r>
              <a:rPr lang="nl-NL" sz="1800" b="1" baseline="0">
                <a:solidFill>
                  <a:srgbClr val="61B57D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nl-NL" sz="1800" b="1" baseline="0">
                <a:solidFill>
                  <a:srgbClr val="7F7F7F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Voortgang CO2-uitstoot</a:t>
            </a:r>
            <a:endParaRPr lang="nl-NL" sz="1800" b="1">
              <a:solidFill>
                <a:srgbClr val="7F7F7F"/>
              </a:solidFill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NL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Voortgang!$B$104</c:f>
              <c:strCache>
                <c:ptCount val="1"/>
                <c:pt idx="0">
                  <c:v>Absolute voortgang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Voortgang!$C$104:$M$104</c15:sqref>
                  </c15:fullRef>
                </c:ext>
              </c:extLst>
              <c:f>(Voortgang!$C$104:$H$104,Voortgang!$J$104:$M$104)</c:f>
              <c:numCache>
                <c:formatCode>0%</c:formatCode>
                <c:ptCount val="6"/>
                <c:pt idx="0">
                  <c:v>1</c:v>
                </c:pt>
                <c:pt idx="1">
                  <c:v>1.0601049991738081</c:v>
                </c:pt>
                <c:pt idx="2">
                  <c:v>1.2400358808008727</c:v>
                </c:pt>
                <c:pt idx="3">
                  <c:v>1.4731713236952269</c:v>
                </c:pt>
                <c:pt idx="4">
                  <c:v>1.0163290528748066</c:v>
                </c:pt>
                <c:pt idx="5">
                  <c:v>0.84433660926610676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9-48C6-A198-92A96A790FD5}"/>
            </c:ext>
          </c:extLst>
        </c:ser>
        <c:ser>
          <c:idx val="2"/>
          <c:order val="1"/>
          <c:tx>
            <c:strRef>
              <c:f>Voortgang!$B$105</c:f>
              <c:strCache>
                <c:ptCount val="1"/>
                <c:pt idx="0">
                  <c:v>Verwachting doelstelling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Voortgang!$C$105:$M$105</c15:sqref>
                  </c15:fullRef>
                </c:ext>
              </c:extLst>
              <c:f>(Voortgang!$C$105:$H$105,Voortgang!$J$105:$M$105)</c:f>
              <c:numCache>
                <c:formatCode>0.0%</c:formatCode>
                <c:ptCount val="6"/>
                <c:pt idx="0">
                  <c:v>1</c:v>
                </c:pt>
                <c:pt idx="1">
                  <c:v>0.97916666666666663</c:v>
                </c:pt>
                <c:pt idx="2">
                  <c:v>0.95833333333333326</c:v>
                </c:pt>
                <c:pt idx="3">
                  <c:v>0.93749999999999989</c:v>
                </c:pt>
                <c:pt idx="4">
                  <c:v>0.91666666666666652</c:v>
                </c:pt>
                <c:pt idx="5">
                  <c:v>0.89583333333333315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09-48C6-A198-92A96A790FD5}"/>
            </c:ext>
          </c:extLst>
        </c:ser>
        <c:ser>
          <c:idx val="0"/>
          <c:order val="2"/>
          <c:tx>
            <c:strRef>
              <c:f>Voortgang!$B$108</c:f>
              <c:strCache>
                <c:ptCount val="1"/>
                <c:pt idx="0">
                  <c:v>Relatieve voortgang medewerkers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Voortgang!$C$102:$M$102</c15:sqref>
                  </c15:fullRef>
                </c:ext>
              </c:extLst>
              <c:f>(Voortgang!$C$102:$H$102,Voortgang!$J$102:$M$102)</c:f>
              <c:numCache>
                <c:formatCode>0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Voortgang!$C$108:$M$108</c15:sqref>
                  </c15:fullRef>
                </c:ext>
              </c:extLst>
              <c:f>(Voortgang!$C$108:$H$108,Voortgang!$J$108:$M$108)</c:f>
              <c:numCache>
                <c:formatCode>0%</c:formatCode>
                <c:ptCount val="6"/>
                <c:pt idx="0">
                  <c:v>1</c:v>
                </c:pt>
                <c:pt idx="1">
                  <c:v>0.91144008088657202</c:v>
                </c:pt>
                <c:pt idx="2">
                  <c:v>0.9369093006375091</c:v>
                </c:pt>
                <c:pt idx="3">
                  <c:v>0.95120638370433375</c:v>
                </c:pt>
                <c:pt idx="4">
                  <c:v>0.53453290569980672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6-457D-9A27-9F14279BB957}"/>
            </c:ext>
          </c:extLst>
        </c:ser>
        <c:ser>
          <c:idx val="3"/>
          <c:order val="3"/>
          <c:tx>
            <c:strRef>
              <c:f>Voortgang!$B$111</c:f>
              <c:strCache>
                <c:ptCount val="1"/>
                <c:pt idx="0">
                  <c:v>Relatieve voortgang omzet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extLst>
                <c:ext xmlns:c15="http://schemas.microsoft.com/office/drawing/2012/chart" uri="{02D57815-91ED-43cb-92C2-25804820EDAC}">
                  <c15:fullRef>
                    <c15:sqref>Voortgang!$C$111:$M$111</c15:sqref>
                  </c15:fullRef>
                </c:ext>
              </c:extLst>
              <c:f>(Voortgang!$C$111:$H$111,Voortgang!$J$111:$M$111)</c:f>
            </c:numRef>
          </c:val>
          <c:smooth val="0"/>
          <c:extLst>
            <c:ext xmlns:c16="http://schemas.microsoft.com/office/drawing/2014/chart" uri="{C3380CC4-5D6E-409C-BE32-E72D297353CC}">
              <c16:uniqueId val="{00000003-A409-48C6-A198-92A96A790FD5}"/>
            </c:ext>
          </c:extLst>
        </c:ser>
        <c:ser>
          <c:idx val="4"/>
          <c:order val="4"/>
          <c:tx>
            <c:strRef>
              <c:f>Voortgang!$B$114</c:f>
              <c:strCache>
                <c:ptCount val="1"/>
                <c:pt idx="0">
                  <c:v>Relatieve voortgang kilometers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extLst>
                <c:ext xmlns:c15="http://schemas.microsoft.com/office/drawing/2012/chart" uri="{02D57815-91ED-43cb-92C2-25804820EDAC}">
                  <c15:fullRef>
                    <c15:sqref>Voortgang!$C$114:$M$114</c15:sqref>
                  </c15:fullRef>
                </c:ext>
              </c:extLst>
              <c:f>(Voortgang!$C$114:$H$114,Voortgang!$J$114:$M$114)</c:f>
            </c:numRef>
          </c:val>
          <c:smooth val="0"/>
          <c:extLst>
            <c:ext xmlns:c16="http://schemas.microsoft.com/office/drawing/2014/chart" uri="{C3380CC4-5D6E-409C-BE32-E72D297353CC}">
              <c16:uniqueId val="{00000004-A409-48C6-A198-92A96A790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3817776"/>
        <c:axId val="413823536"/>
      </c:lineChart>
      <c:catAx>
        <c:axId val="4138177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413823536"/>
        <c:crosses val="autoZero"/>
        <c:auto val="1"/>
        <c:lblAlgn val="ctr"/>
        <c:lblOffset val="100"/>
        <c:noMultiLvlLbl val="0"/>
      </c:catAx>
      <c:valAx>
        <c:axId val="41382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41381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nl-NL" sz="1800" b="1">
                <a:solidFill>
                  <a:srgbClr val="61B57D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Figuur</a:t>
            </a:r>
            <a:r>
              <a:rPr lang="nl-NL" sz="1800" b="1" baseline="0">
                <a:solidFill>
                  <a:srgbClr val="61B57D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 V4. </a:t>
            </a:r>
            <a:r>
              <a:rPr lang="nl-NL" sz="1800" b="1" baseline="0">
                <a:solidFill>
                  <a:srgbClr val="7F7F7F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Voortgang CO2-uitstoot</a:t>
            </a:r>
            <a:endParaRPr lang="nl-NL" sz="1800" b="1">
              <a:solidFill>
                <a:srgbClr val="7F7F7F"/>
              </a:solidFill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NL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Voortgang!$P$104</c:f>
              <c:strCache>
                <c:ptCount val="1"/>
                <c:pt idx="0">
                  <c:v>Absolute voortgang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Voortgang!$Q$104:$AA$104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0-4E3D-88CC-84D2B9DE88BC}"/>
            </c:ext>
          </c:extLst>
        </c:ser>
        <c:ser>
          <c:idx val="2"/>
          <c:order val="1"/>
          <c:tx>
            <c:strRef>
              <c:f>Voortgang!$P$105</c:f>
              <c:strCache>
                <c:ptCount val="1"/>
                <c:pt idx="0">
                  <c:v>Verwachting doelstelling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Voortgang!$Q$105:$AA$105</c:f>
              <c:numCache>
                <c:formatCode>0%</c:formatCode>
                <c:ptCount val="7"/>
                <c:pt idx="0">
                  <c:v>1</c:v>
                </c:pt>
                <c:pt idx="1">
                  <c:v>0.97916666666666663</c:v>
                </c:pt>
                <c:pt idx="2">
                  <c:v>0.95833333333333326</c:v>
                </c:pt>
                <c:pt idx="3">
                  <c:v>0.93749999999999989</c:v>
                </c:pt>
                <c:pt idx="4">
                  <c:v>0.91666666666666652</c:v>
                </c:pt>
                <c:pt idx="5">
                  <c:v>0.89583333333333315</c:v>
                </c:pt>
                <c:pt idx="6">
                  <c:v>0.87499999999999978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10-4E3D-88CC-84D2B9DE88BC}"/>
            </c:ext>
          </c:extLst>
        </c:ser>
        <c:ser>
          <c:idx val="0"/>
          <c:order val="2"/>
          <c:tx>
            <c:strRef>
              <c:f>Voortgang!$P$108</c:f>
              <c:strCache>
                <c:ptCount val="1"/>
                <c:pt idx="0">
                  <c:v>Relatieve voortgang medewerkers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Voortgang!$Q$102:$AA$102</c:f>
              <c:numCache>
                <c:formatCode>0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Voortgang!$Q$108:$AA$108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C-4B4A-AE2D-81DC9CEA0986}"/>
            </c:ext>
          </c:extLst>
        </c:ser>
        <c:ser>
          <c:idx val="3"/>
          <c:order val="3"/>
          <c:tx>
            <c:strRef>
              <c:f>Voortgang!$P$111</c:f>
              <c:strCache>
                <c:ptCount val="1"/>
                <c:pt idx="0">
                  <c:v>Relatieve voortgang omzet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Voortgang!$Q$111:$AA$111</c:f>
            </c:numRef>
          </c:val>
          <c:smooth val="0"/>
          <c:extLst>
            <c:ext xmlns:c16="http://schemas.microsoft.com/office/drawing/2014/chart" uri="{C3380CC4-5D6E-409C-BE32-E72D297353CC}">
              <c16:uniqueId val="{00000003-3A10-4E3D-88CC-84D2B9DE88BC}"/>
            </c:ext>
          </c:extLst>
        </c:ser>
        <c:ser>
          <c:idx val="4"/>
          <c:order val="4"/>
          <c:tx>
            <c:strRef>
              <c:f>Voortgang!$P$114</c:f>
              <c:strCache>
                <c:ptCount val="1"/>
                <c:pt idx="0">
                  <c:v>Relatieve voortgang kilometers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Voortgang!$Q$114:$AA$114</c:f>
            </c:numRef>
          </c:val>
          <c:smooth val="0"/>
          <c:extLst>
            <c:ext xmlns:c16="http://schemas.microsoft.com/office/drawing/2014/chart" uri="{C3380CC4-5D6E-409C-BE32-E72D297353CC}">
              <c16:uniqueId val="{00000004-3A10-4E3D-88CC-84D2B9DE8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3817776"/>
        <c:axId val="413823536"/>
      </c:lineChart>
      <c:catAx>
        <c:axId val="4138177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413823536"/>
        <c:crosses val="autoZero"/>
        <c:auto val="1"/>
        <c:lblAlgn val="ctr"/>
        <c:lblOffset val="100"/>
        <c:noMultiLvlLbl val="0"/>
      </c:catAx>
      <c:valAx>
        <c:axId val="41382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41381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nl-NL"/>
              <a:t>Brandstofverbruik wagenpark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n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Voortgang!$B$16</c:f>
              <c:strCache>
                <c:ptCount val="1"/>
                <c:pt idx="0">
                  <c:v>Brandstofverbruik wagenpark - diesel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Voortgang!$C$12:$I$12</c15:sqref>
                  </c15:fullRef>
                </c:ext>
              </c:extLst>
              <c:f>Voortgang!$C$12:$H$12</c:f>
              <c:numCache>
                <c:formatCode>0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Voortgang!$C$16:$I$16</c15:sqref>
                  </c15:fullRef>
                </c:ext>
              </c:extLst>
              <c:f>Voortgang!$C$16:$H$16</c:f>
              <c:numCache>
                <c:formatCode>_ * #,##0.0_ ;_ * \-#,##0.0_ ;_ * "-"??_ ;_ @_ </c:formatCode>
                <c:ptCount val="6"/>
                <c:pt idx="0">
                  <c:v>3232.1782560000001</c:v>
                </c:pt>
                <c:pt idx="1">
                  <c:v>3285.7046399999999</c:v>
                </c:pt>
                <c:pt idx="2">
                  <c:v>2954.073351</c:v>
                </c:pt>
                <c:pt idx="3">
                  <c:v>2914.6797059999999</c:v>
                </c:pt>
                <c:pt idx="4">
                  <c:v>1096.8797285599999</c:v>
                </c:pt>
                <c:pt idx="5">
                  <c:v>780.77549677866671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F-4770-9243-D773184F54FD}"/>
            </c:ext>
          </c:extLst>
        </c:ser>
        <c:ser>
          <c:idx val="1"/>
          <c:order val="1"/>
          <c:tx>
            <c:strRef>
              <c:f>Voortgang!$B$17</c:f>
              <c:strCache>
                <c:ptCount val="1"/>
                <c:pt idx="0">
                  <c:v>Brandstofverbruik wagenpark - benzine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Voortgang!$C$12:$I$12</c15:sqref>
                  </c15:fullRef>
                </c:ext>
              </c:extLst>
              <c:f>Voortgang!$C$12:$H$12</c:f>
              <c:numCache>
                <c:formatCode>0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Voortgang!$C$17:$I$17</c15:sqref>
                  </c15:fullRef>
                </c:ext>
              </c:extLst>
              <c:f>Voortgang!$C$17:$H$17</c:f>
              <c:numCache>
                <c:formatCode>_ * #,##0.0_ ;_ * \-#,##0.0_ ;_ * "-"??_ ;_ @_ </c:formatCode>
                <c:ptCount val="6"/>
                <c:pt idx="0">
                  <c:v>1394.9302359999999</c:v>
                </c:pt>
                <c:pt idx="1">
                  <c:v>1905.2050079999999</c:v>
                </c:pt>
                <c:pt idx="2">
                  <c:v>2880.7612680000002</c:v>
                </c:pt>
                <c:pt idx="3">
                  <c:v>3845.0497399999999</c:v>
                </c:pt>
                <c:pt idx="4">
                  <c:v>3035.4899952000001</c:v>
                </c:pt>
                <c:pt idx="5">
                  <c:v>3266.0108009386672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F-4770-9243-D773184F54FD}"/>
            </c:ext>
          </c:extLst>
        </c:ser>
        <c:ser>
          <c:idx val="2"/>
          <c:order val="2"/>
          <c:tx>
            <c:strRef>
              <c:f>Voortgang!$B$25</c:f>
              <c:strCache>
                <c:ptCount val="1"/>
                <c:pt idx="0">
                  <c:v>Elektriciteitsverbruik - wagens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Voortgang!$C$25:$I$25</c15:sqref>
                  </c15:fullRef>
                </c:ext>
              </c:extLst>
              <c:f>Voortgang!$C$25:$H$25</c:f>
              <c:numCache>
                <c:formatCode>_ * #,##0.0_ ;_ * \-#,##0.0_ ;_ * "-"??_ ;_ @_ </c:formatCode>
                <c:ptCount val="6"/>
                <c:pt idx="0">
                  <c:v>63.420346000000002</c:v>
                </c:pt>
                <c:pt idx="1">
                  <c:v>67.302751999999998</c:v>
                </c:pt>
                <c:pt idx="2">
                  <c:v>92.194344000000001</c:v>
                </c:pt>
                <c:pt idx="3">
                  <c:v>288.31565399999999</c:v>
                </c:pt>
                <c:pt idx="4">
                  <c:v>422.81976319999995</c:v>
                </c:pt>
                <c:pt idx="5" formatCode="_(* #,##0.00_);_(* \(#,##0.00\);_(* &quot;-&quot;??_);_(@_)">
                  <c:v>517.51782405333324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6F-4770-9243-D773184F5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186872"/>
        <c:axId val="612188472"/>
      </c:lineChart>
      <c:catAx>
        <c:axId val="6121868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n-NL"/>
          </a:p>
        </c:txPr>
        <c:crossAx val="612188472"/>
        <c:crosses val="autoZero"/>
        <c:auto val="1"/>
        <c:lblAlgn val="ctr"/>
        <c:lblOffset val="100"/>
        <c:noMultiLvlLbl val="0"/>
      </c:catAx>
      <c:valAx>
        <c:axId val="612188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_ ;_ * \-#,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n-NL"/>
          </a:p>
        </c:txPr>
        <c:crossAx val="612186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n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chemeClr val="tx1"/>
          </a:solidFill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/>
              <a:t>Verbruik vestigingen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n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Voortgang!$B$23</c:f>
              <c:strCache>
                <c:ptCount val="1"/>
                <c:pt idx="0">
                  <c:v>Elektriciteitsverbruik - grijze stroom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Voortgang!$C$12:$I$12</c15:sqref>
                  </c15:fullRef>
                </c:ext>
              </c:extLst>
              <c:f>Voortgang!$C$12:$G$12</c:f>
              <c:numCache>
                <c:formatCode>0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Voortgang!$C$23:$I$23</c15:sqref>
                  </c15:fullRef>
                </c:ext>
              </c:extLst>
              <c:f>Voortgang!$C$23:$G$23</c:f>
              <c:numCache>
                <c:formatCode>_ * #,##0.0_ ;_ * \-#,##0.0_ ;_ * "-"??_ ;_ @_ </c:formatCode>
                <c:ptCount val="5"/>
                <c:pt idx="0">
                  <c:v>642.33962799999995</c:v>
                </c:pt>
                <c:pt idx="1">
                  <c:v>553.91745000000003</c:v>
                </c:pt>
                <c:pt idx="2">
                  <c:v>805.99115299999994</c:v>
                </c:pt>
                <c:pt idx="3">
                  <c:v>947.03702499999986</c:v>
                </c:pt>
                <c:pt idx="4">
                  <c:v>829.76127512470646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F-4D5A-8E19-EEDDD3264FE7}"/>
            </c:ext>
          </c:extLst>
        </c:ser>
        <c:ser>
          <c:idx val="1"/>
          <c:order val="1"/>
          <c:tx>
            <c:strRef>
              <c:f>Voortgang!$B$14</c:f>
              <c:strCache>
                <c:ptCount val="1"/>
                <c:pt idx="0">
                  <c:v>Gasverbruik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Voortgang!$C$14:$I$14</c15:sqref>
                  </c15:fullRef>
                </c:ext>
              </c:extLst>
              <c:f>Voortgang!$C$14:$G$14</c:f>
              <c:numCache>
                <c:formatCode>_ * #,##0.0_ ;_ * \-#,##0.0_ ;_ * "-"??_ ;_ @_ </c:formatCode>
                <c:ptCount val="5"/>
                <c:pt idx="0">
                  <c:v>78.690911999999997</c:v>
                </c:pt>
                <c:pt idx="1">
                  <c:v>92.369970000000023</c:v>
                </c:pt>
                <c:pt idx="2">
                  <c:v>139.30623000000003</c:v>
                </c:pt>
                <c:pt idx="3">
                  <c:v>214.81929</c:v>
                </c:pt>
                <c:pt idx="4">
                  <c:v>203.77538423486232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9F-4D5A-8E19-EEDDD3264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199992"/>
        <c:axId val="612196792"/>
      </c:lineChart>
      <c:catAx>
        <c:axId val="6121999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n-NL"/>
          </a:p>
        </c:txPr>
        <c:crossAx val="612196792"/>
        <c:crosses val="autoZero"/>
        <c:auto val="1"/>
        <c:lblAlgn val="ctr"/>
        <c:lblOffset val="100"/>
        <c:noMultiLvlLbl val="0"/>
      </c:catAx>
      <c:valAx>
        <c:axId val="612196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_ ;_ * \-#,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n-NL"/>
          </a:p>
        </c:txPr>
        <c:crossAx val="612199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n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chemeClr val="tx1"/>
          </a:solidFill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nl-NL"/>
              <a:t>Zakelijk reizen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n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Voortgang!$B$29</c:f>
              <c:strCache>
                <c:ptCount val="1"/>
                <c:pt idx="0">
                  <c:v>Zakelijk vervoer - gedeclareerde kilometers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Voortgang!$C$12:$H$12</c:f>
              <c:numCache>
                <c:formatCode>0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Voortgang!$C$29:$H$29</c:f>
              <c:numCache>
                <c:formatCode>_ * #,##0.0_ ;_ * \-#,##0.0_ ;_ * "-"??_ ;_ @_ </c:formatCode>
                <c:ptCount val="6"/>
                <c:pt idx="0">
                  <c:v>108.91782000000001</c:v>
                </c:pt>
                <c:pt idx="1">
                  <c:v>12.243</c:v>
                </c:pt>
                <c:pt idx="2">
                  <c:v>118.63961999999999</c:v>
                </c:pt>
                <c:pt idx="3">
                  <c:v>110.03256</c:v>
                </c:pt>
                <c:pt idx="4">
                  <c:v>144.17937495000001</c:v>
                </c:pt>
                <c:pt idx="5">
                  <c:v>110.94016245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F-AF49-BE11-7D0283BA2CA2}"/>
            </c:ext>
          </c:extLst>
        </c:ser>
        <c:ser>
          <c:idx val="1"/>
          <c:order val="1"/>
          <c:tx>
            <c:strRef>
              <c:f>Voortgang!$B$30</c:f>
              <c:strCache>
                <c:ptCount val="1"/>
                <c:pt idx="0">
                  <c:v>Zakelijk vervoer - openbaar vervoer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Voortgang!$C$12:$H$12</c:f>
              <c:numCache>
                <c:formatCode>0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Voortgang!$C$30:$H$30</c:f>
              <c:numCache>
                <c:formatCode>_ * #,##0.0_ ;_ * \-#,##0.0_ ;_ * "-"??_ ;_ @_ 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5.3674009199999997</c:v>
                </c:pt>
                <c:pt idx="5">
                  <c:v>0.75379544999999992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F-AF49-BE11-7D0283BA2CA2}"/>
            </c:ext>
          </c:extLst>
        </c:ser>
        <c:ser>
          <c:idx val="2"/>
          <c:order val="2"/>
          <c:tx>
            <c:strRef>
              <c:f>Voortgang!$B$31</c:f>
              <c:strCache>
                <c:ptCount val="1"/>
                <c:pt idx="0">
                  <c:v>Vliegreizen &lt;700 km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Voortgang!$C$12:$H$12</c:f>
              <c:numCache>
                <c:formatCode>0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Voortgang!$C$31:$H$31</c:f>
              <c:numCache>
                <c:formatCode>_ * #,##0.0_ ;_ * \-#,##0.0_ ;_ * "-"??_ ;_ @_ </c:formatCode>
                <c:ptCount val="6"/>
                <c:pt idx="0">
                  <c:v>2.580336</c:v>
                </c:pt>
                <c:pt idx="1">
                  <c:v>8.9637569999999993</c:v>
                </c:pt>
                <c:pt idx="2">
                  <c:v>1.9156500000000001</c:v>
                </c:pt>
                <c:pt idx="3">
                  <c:v>1.9156500000000001</c:v>
                </c:pt>
                <c:pt idx="4">
                  <c:v>0.37604952000000003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6F-AF49-BE11-7D0283BA2CA2}"/>
            </c:ext>
          </c:extLst>
        </c:ser>
        <c:ser>
          <c:idx val="3"/>
          <c:order val="3"/>
          <c:tx>
            <c:strRef>
              <c:f>Voortgang!$B$32</c:f>
              <c:strCache>
                <c:ptCount val="1"/>
                <c:pt idx="0">
                  <c:v>Vliegreizen 700-2500 km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Voortgang!$C$12:$H$12</c:f>
              <c:numCache>
                <c:formatCode>0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Voortgang!$C$32:$H$32</c:f>
              <c:numCache>
                <c:formatCode>_ * #,##0.0_ ;_ * \-#,##0.0_ ;_ * "-"??_ ;_ @_ </c:formatCode>
                <c:ptCount val="6"/>
                <c:pt idx="0">
                  <c:v>25.965599999999998</c:v>
                </c:pt>
                <c:pt idx="1">
                  <c:v>14.664999999999999</c:v>
                </c:pt>
                <c:pt idx="2">
                  <c:v>3.3586</c:v>
                </c:pt>
                <c:pt idx="3">
                  <c:v>3.3586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6F-AF49-BE11-7D0283BA2CA2}"/>
            </c:ext>
          </c:extLst>
        </c:ser>
        <c:ser>
          <c:idx val="4"/>
          <c:order val="4"/>
          <c:tx>
            <c:strRef>
              <c:f>Voortgang!$B$33</c:f>
              <c:strCache>
                <c:ptCount val="1"/>
                <c:pt idx="0">
                  <c:v>Vliegreizen &gt;2500 km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Voortgang!$C$12:$H$12</c:f>
              <c:numCache>
                <c:formatCode>0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Voortgang!$C$33:$H$33</c:f>
              <c:numCache>
                <c:formatCode>_ * #,##0.0_ ;_ * \-#,##0.0_ ;_ * "-"??_ ;_ @_ </c:formatCode>
                <c:ptCount val="6"/>
                <c:pt idx="0">
                  <c:v>50.899926000000001</c:v>
                </c:pt>
                <c:pt idx="1">
                  <c:v>37.108238999999998</c:v>
                </c:pt>
                <c:pt idx="2">
                  <c:v>11.969034000000001</c:v>
                </c:pt>
                <c:pt idx="3">
                  <c:v>11.969034000000001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6F-AF49-BE11-7D0283BA2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5808479"/>
        <c:axId val="695617439"/>
      </c:lineChart>
      <c:catAx>
        <c:axId val="69580847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n-NL"/>
          </a:p>
        </c:txPr>
        <c:crossAx val="695617439"/>
        <c:crosses val="autoZero"/>
        <c:auto val="1"/>
        <c:lblAlgn val="ctr"/>
        <c:lblOffset val="100"/>
        <c:noMultiLvlLbl val="0"/>
      </c:catAx>
      <c:valAx>
        <c:axId val="695617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_ ;_ * \-#,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n-NL"/>
          </a:p>
        </c:txPr>
        <c:crossAx val="695808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chemeClr val="tx1"/>
          </a:solidFill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0</xdr:row>
      <xdr:rowOff>385762</xdr:rowOff>
    </xdr:from>
    <xdr:ext cx="2867025" cy="8096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5" y="385762"/>
          <a:ext cx="2867025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243239</xdr:colOff>
      <xdr:row>42</xdr:row>
      <xdr:rowOff>132311</xdr:rowOff>
    </xdr:from>
    <xdr:ext cx="10760075" cy="5048250"/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97E62AA1-6BB9-4402-8077-0C0F7EB45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452962</xdr:colOff>
      <xdr:row>43</xdr:row>
      <xdr:rowOff>84543</xdr:rowOff>
    </xdr:from>
    <xdr:ext cx="9783900" cy="4447309"/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2C09470E-A057-47DF-8967-436101FACB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twoCellAnchor editAs="oneCell">
    <xdr:from>
      <xdr:col>3</xdr:col>
      <xdr:colOff>423172</xdr:colOff>
      <xdr:row>1</xdr:row>
      <xdr:rowOff>195712</xdr:rowOff>
    </xdr:from>
    <xdr:to>
      <xdr:col>7</xdr:col>
      <xdr:colOff>454377</xdr:colOff>
      <xdr:row>6</xdr:row>
      <xdr:rowOff>188296</xdr:rowOff>
    </xdr:to>
    <xdr:pic>
      <xdr:nvPicPr>
        <xdr:cNvPr id="5" name="Afbeelding 4" descr="Jochem Theunissen – Conclusion | Virtual Vaults">
          <a:extLst>
            <a:ext uri="{FF2B5EF4-FFF2-40B4-BE49-F238E27FC236}">
              <a16:creationId xmlns:a16="http://schemas.microsoft.com/office/drawing/2014/main" id="{31B1810D-D8BE-CA41-BBAD-5988DCC59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8396" y="832206"/>
          <a:ext cx="4477699" cy="1588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503236</xdr:colOff>
      <xdr:row>2</xdr:row>
      <xdr:rowOff>26986</xdr:rowOff>
    </xdr:from>
    <xdr:to>
      <xdr:col>23</xdr:col>
      <xdr:colOff>76200</xdr:colOff>
      <xdr:row>22</xdr:row>
      <xdr:rowOff>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1F664CE-5F2E-4C8D-A199-C158AEE53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523875</xdr:colOff>
      <xdr:row>35</xdr:row>
      <xdr:rowOff>184148</xdr:rowOff>
    </xdr:from>
    <xdr:to>
      <xdr:col>23</xdr:col>
      <xdr:colOff>88900</xdr:colOff>
      <xdr:row>56</xdr:row>
      <xdr:rowOff>135348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6F7DAB6F-FB5F-4C79-90C0-C59F88404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501650</xdr:colOff>
      <xdr:row>22</xdr:row>
      <xdr:rowOff>165100</xdr:rowOff>
    </xdr:from>
    <xdr:to>
      <xdr:col>23</xdr:col>
      <xdr:colOff>76200</xdr:colOff>
      <xdr:row>35</xdr:row>
      <xdr:rowOff>101600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797ED433-9C56-FF48-9526-0C9DD0385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482600</xdr:colOff>
      <xdr:row>58</xdr:row>
      <xdr:rowOff>0</xdr:rowOff>
    </xdr:from>
    <xdr:to>
      <xdr:col>23</xdr:col>
      <xdr:colOff>50800</xdr:colOff>
      <xdr:row>78</xdr:row>
      <xdr:rowOff>0</xdr:rowOff>
    </xdr:to>
    <xdr:graphicFrame macro="">
      <xdr:nvGraphicFramePr>
        <xdr:cNvPr id="7" name="Grafiek 6">
          <a:extLst>
            <a:ext uri="{FF2B5EF4-FFF2-40B4-BE49-F238E27FC236}">
              <a16:creationId xmlns:a16="http://schemas.microsoft.com/office/drawing/2014/main" id="{36475C0A-1F8A-A144-904D-9C48CE549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0.87215</cdr:x>
      <cdr:y>0.021</cdr:y>
    </cdr:from>
    <cdr:to>
      <cdr:x>0.99313</cdr:x>
      <cdr:y>0.13578</cdr:y>
    </cdr:to>
    <cdr:sp macro="" textlink="Footprints!$J$10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1B157428-D44A-4E24-BE8D-0EC749CBF794}"/>
            </a:ext>
          </a:extLst>
        </cdr:cNvPr>
        <cdr:cNvSpPr txBox="1"/>
      </cdr:nvSpPr>
      <cdr:spPr>
        <a:xfrm xmlns:a="http://schemas.openxmlformats.org/drawingml/2006/main">
          <a:off x="9384370" y="106016"/>
          <a:ext cx="1301750" cy="579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C0F2C58D-8030-460B-82EB-A2BF7AC97F40}" type="TxLink">
            <a:rPr lang="en-US" sz="1800" b="1" i="0" u="none" strike="noStrike">
              <a:solidFill>
                <a:srgbClr val="7F7F7F"/>
              </a:solidFill>
              <a:latin typeface="Verdana"/>
              <a:ea typeface="Verdana"/>
            </a:rPr>
            <a:pPr algn="r"/>
            <a:t>2020</a:t>
          </a:fld>
          <a:endParaRPr lang="nl-NL" sz="1800" b="1">
            <a:solidFill>
              <a:srgbClr val="7F7F7F"/>
            </a:solidFill>
          </a:endParaRPr>
        </a:p>
      </cdr:txBody>
    </cdr:sp>
  </cdr:relSizeAnchor>
  <cdr:relSizeAnchor xmlns:cdr="http://schemas.openxmlformats.org/drawingml/2006/chartDrawing">
    <cdr:from>
      <cdr:x>0.85002</cdr:x>
      <cdr:y>0.08389</cdr:y>
    </cdr:from>
    <cdr:to>
      <cdr:x>0.99239</cdr:x>
      <cdr:y>0.21597</cdr:y>
    </cdr:to>
    <cdr:sp macro="" textlink="Footprints!$J$11">
      <cdr:nvSpPr>
        <cdr:cNvPr id="3" name="Tekstvak 2">
          <a:extLst xmlns:a="http://schemas.openxmlformats.org/drawingml/2006/main">
            <a:ext uri="{FF2B5EF4-FFF2-40B4-BE49-F238E27FC236}">
              <a16:creationId xmlns:a16="http://schemas.microsoft.com/office/drawing/2014/main" id="{0FA9BC8F-4711-4BF5-A966-EE6C933CB406}"/>
            </a:ext>
          </a:extLst>
        </cdr:cNvPr>
        <cdr:cNvSpPr txBox="1"/>
      </cdr:nvSpPr>
      <cdr:spPr>
        <a:xfrm xmlns:a="http://schemas.openxmlformats.org/drawingml/2006/main">
          <a:off x="9146244" y="423516"/>
          <a:ext cx="1531938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1D321028-8A50-4087-94ED-0F00E806D928}" type="TxLink">
            <a:rPr lang="en-US" sz="1400" b="1" i="0" u="none" strike="noStrike">
              <a:solidFill>
                <a:srgbClr val="7F7F7F"/>
              </a:solidFill>
              <a:latin typeface="Verdana"/>
              <a:ea typeface="Verdana"/>
            </a:rPr>
            <a:pPr algn="r"/>
            <a:t>Heel jaar</a:t>
          </a:fld>
          <a:endParaRPr lang="nl-NL" sz="1400" b="1">
            <a:solidFill>
              <a:srgbClr val="7F7F7F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0.87059</cdr:x>
      <cdr:y>0.01926</cdr:y>
    </cdr:from>
    <cdr:to>
      <cdr:x>0.99631</cdr:x>
      <cdr:y>0.1317</cdr:y>
    </cdr:to>
    <cdr:sp macro="" textlink="Footprints!$C$10">
      <cdr:nvSpPr>
        <cdr:cNvPr id="3" name="Tekstvak 2">
          <a:extLst xmlns:a="http://schemas.openxmlformats.org/drawingml/2006/main">
            <a:ext uri="{FF2B5EF4-FFF2-40B4-BE49-F238E27FC236}">
              <a16:creationId xmlns:a16="http://schemas.microsoft.com/office/drawing/2014/main" id="{2EADC1B6-CE5A-42DA-AD81-4025BB93705B}"/>
            </a:ext>
          </a:extLst>
        </cdr:cNvPr>
        <cdr:cNvSpPr txBox="1"/>
      </cdr:nvSpPr>
      <cdr:spPr>
        <a:xfrm xmlns:a="http://schemas.openxmlformats.org/drawingml/2006/main">
          <a:off x="8299587" y="85649"/>
          <a:ext cx="1198562" cy="50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A8917775-9A62-42BC-B565-84A0CDFB63E8}" type="TxLink">
            <a:rPr lang="en-US" sz="1800" b="1" i="0" u="none" strike="noStrike">
              <a:solidFill>
                <a:srgbClr val="7F7F7F"/>
              </a:solidFill>
              <a:latin typeface="Verdana"/>
              <a:ea typeface="Verdana"/>
            </a:rPr>
            <a:pPr algn="r"/>
            <a:t>2021</a:t>
          </a:fld>
          <a:endParaRPr lang="nl-NL" sz="1800" b="1">
            <a:solidFill>
              <a:srgbClr val="7F7F7F"/>
            </a:solidFill>
          </a:endParaRPr>
        </a:p>
      </cdr:txBody>
    </cdr:sp>
  </cdr:relSizeAnchor>
  <cdr:relSizeAnchor xmlns:cdr="http://schemas.openxmlformats.org/drawingml/2006/chartDrawing">
    <cdr:from>
      <cdr:x>0.84667</cdr:x>
      <cdr:y>0.09065</cdr:y>
    </cdr:from>
    <cdr:to>
      <cdr:x>0.99513</cdr:x>
      <cdr:y>0.21915</cdr:y>
    </cdr:to>
    <cdr:sp macro="" textlink="Footprints!$C$11">
      <cdr:nvSpPr>
        <cdr:cNvPr id="4" name="Tekstvak 3">
          <a:extLst xmlns:a="http://schemas.openxmlformats.org/drawingml/2006/main">
            <a:ext uri="{FF2B5EF4-FFF2-40B4-BE49-F238E27FC236}">
              <a16:creationId xmlns:a16="http://schemas.microsoft.com/office/drawing/2014/main" id="{93913480-D07A-4817-A513-CEBB56BF9471}"/>
            </a:ext>
          </a:extLst>
        </cdr:cNvPr>
        <cdr:cNvSpPr txBox="1"/>
      </cdr:nvSpPr>
      <cdr:spPr>
        <a:xfrm xmlns:a="http://schemas.openxmlformats.org/drawingml/2006/main">
          <a:off x="8283711" y="403149"/>
          <a:ext cx="1452563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93E95348-7AA1-45D8-9094-A2781E91281B}" type="TxLink">
            <a:rPr lang="en-US" sz="1400" b="1" i="0" u="none" strike="noStrike">
              <a:solidFill>
                <a:srgbClr val="7F7F7F"/>
              </a:solidFill>
              <a:latin typeface="Verdana"/>
              <a:ea typeface="Verdana"/>
            </a:rPr>
            <a:pPr algn="r"/>
            <a:t>Heel jaar</a:t>
          </a:fld>
          <a:endParaRPr lang="nl-NL" sz="2000" b="1">
            <a:solidFill>
              <a:srgbClr val="7F7F7F"/>
            </a:solidFill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511970</xdr:colOff>
      <xdr:row>0</xdr:row>
      <xdr:rowOff>164307</xdr:rowOff>
    </xdr:from>
    <xdr:ext cx="2024062" cy="571579"/>
    <xdr:pic>
      <xdr:nvPicPr>
        <xdr:cNvPr id="3" name="image1.png">
          <a:extLst>
            <a:ext uri="{FF2B5EF4-FFF2-40B4-BE49-F238E27FC236}">
              <a16:creationId xmlns:a16="http://schemas.microsoft.com/office/drawing/2014/main" id="{2197D635-A63C-4781-B3E0-A33E6D44689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970" y="164307"/>
          <a:ext cx="2024062" cy="571579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335281</xdr:colOff>
      <xdr:row>51</xdr:row>
      <xdr:rowOff>149621</xdr:rowOff>
    </xdr:from>
    <xdr:to>
      <xdr:col>7</xdr:col>
      <xdr:colOff>228600</xdr:colOff>
      <xdr:row>66</xdr:row>
      <xdr:rowOff>190500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99AB1DE5-3C92-4963-BA0A-ED1F74E71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71437</xdr:colOff>
      <xdr:row>52</xdr:row>
      <xdr:rowOff>0</xdr:rowOff>
    </xdr:from>
    <xdr:to>
      <xdr:col>28</xdr:col>
      <xdr:colOff>134142</xdr:colOff>
      <xdr:row>67</xdr:row>
      <xdr:rowOff>37704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A0604028-CB28-4E6B-A6EC-DF89D19B3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295751</xdr:colOff>
      <xdr:row>115</xdr:row>
      <xdr:rowOff>120968</xdr:rowOff>
    </xdr:from>
    <xdr:to>
      <xdr:col>9</xdr:col>
      <xdr:colOff>0</xdr:colOff>
      <xdr:row>132</xdr:row>
      <xdr:rowOff>1985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42B60D90-1E52-4D72-BD03-D8460D8B2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115</xdr:row>
      <xdr:rowOff>95250</xdr:rowOff>
    </xdr:from>
    <xdr:to>
      <xdr:col>28</xdr:col>
      <xdr:colOff>69055</xdr:colOff>
      <xdr:row>131</xdr:row>
      <xdr:rowOff>180579</xdr:rowOff>
    </xdr:to>
    <xdr:graphicFrame macro="">
      <xdr:nvGraphicFramePr>
        <xdr:cNvPr id="7" name="Grafiek 6">
          <a:extLst>
            <a:ext uri="{FF2B5EF4-FFF2-40B4-BE49-F238E27FC236}">
              <a16:creationId xmlns:a16="http://schemas.microsoft.com/office/drawing/2014/main" id="{E5A8E3EB-096C-4563-A019-241ADA83AF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94986</xdr:colOff>
      <xdr:row>8</xdr:row>
      <xdr:rowOff>64295</xdr:rowOff>
    </xdr:from>
    <xdr:to>
      <xdr:col>33</xdr:col>
      <xdr:colOff>423333</xdr:colOff>
      <xdr:row>21</xdr:row>
      <xdr:rowOff>31751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AB76A7EB-F21F-4BFB-9FE3-6B5648504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33</xdr:col>
      <xdr:colOff>456406</xdr:colOff>
      <xdr:row>11</xdr:row>
      <xdr:rowOff>57944</xdr:rowOff>
    </xdr:from>
    <xdr:to>
      <xdr:col>38</xdr:col>
      <xdr:colOff>42343</xdr:colOff>
      <xdr:row>23</xdr:row>
      <xdr:rowOff>103394</xdr:rowOff>
    </xdr:to>
    <xdr:graphicFrame macro="">
      <xdr:nvGraphicFramePr>
        <xdr:cNvPr id="8" name="Grafiek 7">
          <a:extLst>
            <a:ext uri="{FF2B5EF4-FFF2-40B4-BE49-F238E27FC236}">
              <a16:creationId xmlns:a16="http://schemas.microsoft.com/office/drawing/2014/main" id="{7039C75A-69CA-44DA-9BCC-980284356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174625</xdr:colOff>
      <xdr:row>23</xdr:row>
      <xdr:rowOff>168275</xdr:rowOff>
    </xdr:from>
    <xdr:to>
      <xdr:col>34</xdr:col>
      <xdr:colOff>412750</xdr:colOff>
      <xdr:row>37</xdr:row>
      <xdr:rowOff>85725</xdr:rowOff>
    </xdr:to>
    <xdr:graphicFrame macro="">
      <xdr:nvGraphicFramePr>
        <xdr:cNvPr id="10" name="Grafiek 9">
          <a:extLst>
            <a:ext uri="{FF2B5EF4-FFF2-40B4-BE49-F238E27FC236}">
              <a16:creationId xmlns:a16="http://schemas.microsoft.com/office/drawing/2014/main" id="{55ED3F60-8119-01CD-4050-7820B7889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0</xdr:row>
      <xdr:rowOff>209550</xdr:rowOff>
    </xdr:from>
    <xdr:ext cx="2867025" cy="809625"/>
    <xdr:pic>
      <xdr:nvPicPr>
        <xdr:cNvPr id="2" name="image1.png">
          <a:extLst>
            <a:ext uri="{FF2B5EF4-FFF2-40B4-BE49-F238E27FC236}">
              <a16:creationId xmlns:a16="http://schemas.microsoft.com/office/drawing/2014/main" id="{5FBAD8ED-242D-4B7B-8459-F16A5B18A54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09550"/>
          <a:ext cx="2867025" cy="80962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807357</xdr:colOff>
      <xdr:row>1</xdr:row>
      <xdr:rowOff>54429</xdr:rowOff>
    </xdr:from>
    <xdr:ext cx="2867025" cy="809625"/>
    <xdr:pic>
      <xdr:nvPicPr>
        <xdr:cNvPr id="3" name="image1.png">
          <a:extLst>
            <a:ext uri="{FF2B5EF4-FFF2-40B4-BE49-F238E27FC236}">
              <a16:creationId xmlns:a16="http://schemas.microsoft.com/office/drawing/2014/main" id="{4BFA7552-4E8B-475E-B5B1-CF299A5485A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7357" y="235858"/>
          <a:ext cx="2867025" cy="809625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84251</xdr:colOff>
      <xdr:row>0</xdr:row>
      <xdr:rowOff>102056</xdr:rowOff>
    </xdr:from>
    <xdr:ext cx="1915359" cy="540882"/>
    <xdr:pic>
      <xdr:nvPicPr>
        <xdr:cNvPr id="2" name="image1.png">
          <a:extLst>
            <a:ext uri="{FF2B5EF4-FFF2-40B4-BE49-F238E27FC236}">
              <a16:creationId xmlns:a16="http://schemas.microsoft.com/office/drawing/2014/main" id="{B3EC0385-17A4-6040-B77D-F3382D69733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251" y="102056"/>
          <a:ext cx="1915359" cy="540882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84251</xdr:colOff>
      <xdr:row>0</xdr:row>
      <xdr:rowOff>102056</xdr:rowOff>
    </xdr:from>
    <xdr:ext cx="1915359" cy="540882"/>
    <xdr:pic>
      <xdr:nvPicPr>
        <xdr:cNvPr id="2" name="image1.png">
          <a:extLst>
            <a:ext uri="{FF2B5EF4-FFF2-40B4-BE49-F238E27FC236}">
              <a16:creationId xmlns:a16="http://schemas.microsoft.com/office/drawing/2014/main" id="{1CB40750-57C6-3D4A-918F-65C8C6400CD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251" y="102056"/>
          <a:ext cx="1915359" cy="540882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84251</xdr:colOff>
      <xdr:row>0</xdr:row>
      <xdr:rowOff>102056</xdr:rowOff>
    </xdr:from>
    <xdr:ext cx="1915359" cy="540882"/>
    <xdr:pic>
      <xdr:nvPicPr>
        <xdr:cNvPr id="2" name="image1.png">
          <a:extLst>
            <a:ext uri="{FF2B5EF4-FFF2-40B4-BE49-F238E27FC236}">
              <a16:creationId xmlns:a16="http://schemas.microsoft.com/office/drawing/2014/main" id="{C1544EE9-D478-4D45-A9BB-6E1C9E15895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251" y="102056"/>
          <a:ext cx="1915359" cy="540882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onna Cross" id="{B5E45246-A81A-A147-87FB-A86386D86E29}" userId="S::donna@deduurzameadviseurs.nl::b9d07b1d-f673-4e24-832c-9eaf67204a51" providerId="AD"/>
</personList>
</file>

<file path=xl/theme/theme1.xml><?xml version="1.0" encoding="utf-8"?>
<a:theme xmlns:a="http://schemas.openxmlformats.org/drawingml/2006/main" name="Sheets">
  <a:themeElements>
    <a:clrScheme name="De Duurzame Adviseurs">
      <a:dk1>
        <a:sysClr val="windowText" lastClr="000000"/>
      </a:dk1>
      <a:lt1>
        <a:sysClr val="window" lastClr="FFFFFF"/>
      </a:lt1>
      <a:dk2>
        <a:srgbClr val="267E29"/>
      </a:dk2>
      <a:lt2>
        <a:srgbClr val="F2F2F2"/>
      </a:lt2>
      <a:accent1>
        <a:srgbClr val="D99694"/>
      </a:accent1>
      <a:accent2>
        <a:srgbClr val="6ABD92"/>
      </a:accent2>
      <a:accent3>
        <a:srgbClr val="4BACC6"/>
      </a:accent3>
      <a:accent4>
        <a:srgbClr val="FAC08F"/>
      </a:accent4>
      <a:accent5>
        <a:srgbClr val="C3D69B"/>
      </a:accent5>
      <a:accent6>
        <a:srgbClr val="95B3D7"/>
      </a:accent6>
      <a:hlink>
        <a:srgbClr val="0000FF"/>
      </a:hlink>
      <a:folHlink>
        <a:srgbClr val="800080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460" dT="2022-10-20T11:05:51.29" personId="{B5E45246-A81A-A147-87FB-A86386D86E29}" id="{86FF701F-96DA-6F40-B7CF-7FC897DCA299}">
    <text>Alleen de termijnbedragen doorgekregen. Niet de daadwerkelijke verbruiken.</text>
  </threadedComment>
  <threadedComment ref="H461" dT="2022-10-20T10:34:19.97" personId="{B5E45246-A81A-A147-87FB-A86386D86E29}" id="{FC12E4D5-2CC1-1F4A-A7DA-5F0F40B42A63}">
    <text>Moet hier nog een verdeelsleutel overheen?</text>
  </threadedComment>
  <threadedComment ref="H470" dT="2022-10-20T11:00:55.33" personId="{B5E45246-A81A-A147-87FB-A86386D86E29}" id="{B8A8FD89-7468-1640-95DF-968B4C43B87F}">
    <text>In het document Elektra Maarssen staat een andere hoeveelheid dan in het document Safariweg Maarssen. Welke is juist?</text>
  </threadedComment>
  <threadedComment ref="H473" dT="2022-10-20T11:11:24.98" personId="{B5E45246-A81A-A147-87FB-A86386D86E29}" id="{F69BED11-7ECF-B443-9AE0-B4FBF020B18F}">
    <text>Data niet aanwezig</text>
  </threadedComment>
  <threadedComment ref="H476" dT="2022-10-20T11:51:42.51" personId="{B5E45246-A81A-A147-87FB-A86386D86E29}" id="{E8FE68BC-C2BB-384D-8652-38DA81B335A0}">
    <text>Nog geen m2 bekend</text>
  </threadedComment>
  <threadedComment ref="H478" dT="2022-10-20T11:51:42.51" personId="{B5E45246-A81A-A147-87FB-A86386D86E29}" id="{EDAE3184-A9E1-DB49-9C14-D475B8613C01}">
    <text>Nog geen m2 bekend</text>
  </threadedComment>
  <threadedComment ref="H479" dT="2022-10-20T11:51:42.51" personId="{B5E45246-A81A-A147-87FB-A86386D86E29}" id="{28372B8F-48BF-A441-87CD-CC1EE084CDDE}">
    <text>Nog geen m2 bekend</text>
  </threadedComment>
  <threadedComment ref="H481" dT="2022-10-20T11:51:42.51" personId="{B5E45246-A81A-A147-87FB-A86386D86E29}" id="{DDE9B53E-209C-1D48-B1A5-14561295AC8F}">
    <text>Nog geen m2 bekend</text>
  </threadedComment>
  <threadedComment ref="H483" dT="2022-10-20T10:50:52.61" personId="{B5E45246-A81A-A147-87FB-A86386D86E29}" id="{279294BA-9DDD-1942-A38F-3F4339F4C646}">
    <text>Moet hier nog een verdeelsleutel overheen?</text>
  </threadedComment>
  <threadedComment ref="H485" dT="2022-10-20T10:50:40.83" personId="{B5E45246-A81A-A147-87FB-A86386D86E29}" id="{05F146D3-A104-B14E-AD42-99D05900677B}">
    <text>Moet hier nog een verdeelsleutel overheen?</text>
  </threadedComment>
  <threadedComment ref="H486" dT="2022-10-20T11:05:51.29" personId="{B5E45246-A81A-A147-87FB-A86386D86E29}" id="{CC423D87-B923-7E43-89D8-318BFDF1A828}">
    <text>Alleen de termijnbedragen doorgekregen. Niet de daadwerkelijke verbruiken.</text>
  </threadedComment>
  <threadedComment ref="H487" dT="2022-10-20T10:34:19.97" personId="{B5E45246-A81A-A147-87FB-A86386D86E29}" id="{69351166-E641-2346-A383-C7F9DE6E2809}">
    <text>Moet hier nog een verdeelsleutel overheen?</text>
  </threadedComment>
  <threadedComment ref="H494" dT="2022-10-20T11:16:17.39" personId="{B5E45246-A81A-A147-87FB-A86386D86E29}" id="{01075864-DA9F-6F4F-AFB8-663C214FF53F}">
    <text>Moet hier nog een verdeelsleutel overheen?</text>
  </threadedComment>
  <threadedComment ref="H497" dT="2022-10-20T11:00:35.98" personId="{B5E45246-A81A-A147-87FB-A86386D86E29}" id="{3ADD9280-0055-6B42-801D-C3200A6796AA}">
    <text>In het document Elektra Maarssen staat een andere hoeveelheid dan in het document Safariweg Maarssen. Welke is juist?</text>
  </threadedComment>
  <threadedComment ref="H500" dT="2022-10-20T11:11:15.20" personId="{B5E45246-A81A-A147-87FB-A86386D86E29}" id="{7E109850-94E3-AF4B-BEEA-6565E8706735}">
    <text>Hier moet nog een verdeelsleutel overheen</text>
  </threadedComment>
  <threadedComment ref="H503" dT="2022-10-20T11:51:42.51" personId="{B5E45246-A81A-A147-87FB-A86386D86E29}" id="{D4E0C8B0-15B2-D048-A823-4687AB31120D}">
    <text>Nog geen m2 bekend</text>
  </threadedComment>
  <threadedComment ref="H505" dT="2022-10-20T11:51:42.51" personId="{B5E45246-A81A-A147-87FB-A86386D86E29}" id="{C7909C97-DB9A-D04D-AD79-242615904F92}">
    <text>Nog geen m2 bekend</text>
  </threadedComment>
  <threadedComment ref="H506" dT="2022-10-20T11:51:42.51" personId="{B5E45246-A81A-A147-87FB-A86386D86E29}" id="{1B0E99AA-88C2-4646-9FB9-54F9A3CC9560}">
    <text>Nog geen m2 bekend</text>
  </threadedComment>
  <threadedComment ref="H508" dT="2022-10-20T11:51:42.51" personId="{B5E45246-A81A-A147-87FB-A86386D86E29}" id="{E466F779-249F-F341-92C1-D742DEFD5986}">
    <text>Nog geen m2 bekend</text>
  </threadedComment>
  <threadedComment ref="H547" dT="2022-10-21T07:40:03.73" personId="{B5E45246-A81A-A147-87FB-A86386D86E29}" id="{5B35F1F9-C4B2-FB4D-A59B-A912E3122E59}">
    <text>Hoeveel % van de totale km is dit? AFAS vs de rest?</text>
  </threadedComment>
  <threadedComment ref="H548" dT="2022-10-21T07:40:47.48" personId="{B5E45246-A81A-A147-87FB-A86386D86E29}" id="{2B64C834-DFD2-B840-949C-E59A15A59EB4}">
    <text>Hoeveel % van de totale km is dit? AFAS vs de rest?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945"/>
  <sheetViews>
    <sheetView workbookViewId="0">
      <selection activeCell="C6" sqref="C6"/>
    </sheetView>
  </sheetViews>
  <sheetFormatPr defaultColWidth="0" defaultRowHeight="15" customHeight="1" x14ac:dyDescent="0.3"/>
  <cols>
    <col min="1" max="1" width="7.5" style="47" customWidth="1"/>
    <col min="2" max="2" width="49.5" style="47" customWidth="1"/>
    <col min="3" max="3" width="35.5" style="47" customWidth="1"/>
    <col min="4" max="4" width="10" style="47" bestFit="1" customWidth="1"/>
    <col min="5" max="5" width="26" style="47" bestFit="1" customWidth="1"/>
    <col min="6" max="6" width="14" style="47" customWidth="1"/>
    <col min="7" max="7" width="8.19921875" style="58" bestFit="1" customWidth="1"/>
    <col min="8" max="8" width="8.5" style="14" customWidth="1"/>
    <col min="9" max="9" width="50" style="47" bestFit="1" customWidth="1"/>
    <col min="10" max="10" width="26" style="47" customWidth="1"/>
    <col min="11" max="11" width="10" style="47" bestFit="1" customWidth="1"/>
    <col min="12" max="12" width="26" style="47" bestFit="1" customWidth="1"/>
    <col min="13" max="13" width="13.5" style="47" customWidth="1"/>
    <col min="14" max="14" width="8.5" style="47" customWidth="1"/>
    <col min="15" max="15" width="32" style="47" bestFit="1" customWidth="1"/>
    <col min="16" max="16" width="11" style="47" bestFit="1" customWidth="1"/>
    <col min="17" max="17" width="26" style="47" bestFit="1" customWidth="1"/>
    <col min="18" max="18" width="11" style="47" bestFit="1" customWidth="1"/>
    <col min="19" max="19" width="25" style="47" customWidth="1"/>
    <col min="20" max="31" width="0" style="47" hidden="1"/>
    <col min="32" max="33" width="12.5" style="14" customWidth="1"/>
    <col min="34" max="52" width="0" style="14" hidden="1" customWidth="1"/>
    <col min="53" max="71" width="0" style="47" hidden="1" customWidth="1"/>
    <col min="72" max="16384" width="12.5" style="47" hidden="1"/>
  </cols>
  <sheetData>
    <row r="1" spans="1:19" ht="49.5" customHeight="1" x14ac:dyDescent="0.3">
      <c r="A1" s="5"/>
      <c r="B1" s="5"/>
      <c r="C1" s="5"/>
      <c r="D1" s="5"/>
      <c r="E1" s="5"/>
      <c r="F1" s="5"/>
      <c r="G1" s="55"/>
      <c r="I1" s="5"/>
      <c r="J1" s="5"/>
      <c r="K1" s="5"/>
      <c r="L1" s="5"/>
      <c r="M1" s="5"/>
      <c r="N1" s="5"/>
      <c r="O1" s="5"/>
      <c r="P1" s="5"/>
      <c r="Q1" s="13"/>
      <c r="R1" s="13"/>
      <c r="S1" s="5"/>
    </row>
    <row r="2" spans="1:19" ht="49.5" customHeight="1" x14ac:dyDescent="0.3">
      <c r="A2" s="5"/>
      <c r="B2" s="5"/>
      <c r="C2" s="61" t="s">
        <v>78</v>
      </c>
      <c r="D2" s="5"/>
      <c r="E2"/>
      <c r="F2" s="5"/>
      <c r="G2" s="55"/>
      <c r="I2" s="14"/>
      <c r="J2" s="14"/>
      <c r="K2" s="20"/>
      <c r="L2" s="20"/>
      <c r="M2" s="20"/>
      <c r="N2" s="5"/>
      <c r="O2" s="5"/>
      <c r="P2" s="5"/>
      <c r="Q2" s="13"/>
      <c r="R2" s="13"/>
      <c r="S2" s="5"/>
    </row>
    <row r="3" spans="1:19" ht="15.75" customHeight="1" x14ac:dyDescent="0.3">
      <c r="A3" s="5"/>
      <c r="B3" s="5"/>
      <c r="C3" s="5"/>
      <c r="D3" s="5"/>
      <c r="E3" s="5"/>
      <c r="F3" s="5"/>
      <c r="G3" s="55"/>
      <c r="I3" s="14"/>
      <c r="J3" s="14"/>
      <c r="K3" s="5"/>
      <c r="L3" s="5"/>
      <c r="M3" s="5"/>
      <c r="N3" s="5"/>
      <c r="O3" s="5"/>
      <c r="P3" s="5"/>
      <c r="Q3" s="13"/>
      <c r="R3" s="13"/>
      <c r="S3" s="5"/>
    </row>
    <row r="4" spans="1:19" ht="18" customHeight="1" x14ac:dyDescent="0.3">
      <c r="A4" s="5"/>
      <c r="B4" s="1" t="s">
        <v>36</v>
      </c>
      <c r="C4" s="6" t="s">
        <v>111</v>
      </c>
      <c r="D4" s="5"/>
      <c r="E4" s="5"/>
      <c r="F4" s="5"/>
      <c r="G4" s="55"/>
      <c r="I4" s="14"/>
      <c r="J4" s="14"/>
      <c r="K4" s="5"/>
      <c r="L4" s="5"/>
      <c r="M4" s="6"/>
      <c r="N4" s="2"/>
      <c r="O4" s="7"/>
      <c r="P4" s="6"/>
      <c r="Q4" s="15"/>
      <c r="R4" s="15"/>
      <c r="S4" s="7"/>
    </row>
    <row r="5" spans="1:19" ht="18" customHeight="1" x14ac:dyDescent="0.3">
      <c r="A5" s="5"/>
      <c r="B5" s="4" t="s">
        <v>35</v>
      </c>
      <c r="C5" s="179" t="s">
        <v>349</v>
      </c>
      <c r="D5" s="5"/>
      <c r="E5"/>
      <c r="F5" s="5"/>
      <c r="G5" s="55"/>
      <c r="I5" s="14"/>
      <c r="J5" s="14"/>
      <c r="K5" s="5"/>
      <c r="L5" s="5"/>
      <c r="M5" s="4"/>
      <c r="N5" s="3"/>
      <c r="O5" s="7"/>
      <c r="P5" s="4"/>
      <c r="Q5" s="16"/>
      <c r="R5" s="16"/>
      <c r="S5" s="8"/>
    </row>
    <row r="6" spans="1:19" ht="23.25" customHeight="1" thickBot="1" x14ac:dyDescent="0.35">
      <c r="A6" s="5"/>
      <c r="B6" s="5"/>
      <c r="C6" s="5"/>
      <c r="D6" s="5"/>
      <c r="E6" s="5"/>
      <c r="F6" s="5"/>
      <c r="G6" s="55"/>
      <c r="I6" s="5"/>
      <c r="J6" s="10"/>
      <c r="K6" s="5"/>
      <c r="L6" s="8"/>
      <c r="M6" s="8"/>
      <c r="N6" s="8"/>
      <c r="O6" s="8"/>
      <c r="P6" s="11"/>
      <c r="Q6" s="17"/>
      <c r="R6" s="17"/>
      <c r="S6" s="5"/>
    </row>
    <row r="7" spans="1:19" ht="21" customHeight="1" thickTop="1" thickBot="1" x14ac:dyDescent="0.45">
      <c r="A7" s="5"/>
      <c r="B7" s="349" t="s">
        <v>38</v>
      </c>
      <c r="C7" s="350"/>
      <c r="D7" s="14"/>
      <c r="E7" s="14"/>
      <c r="F7" s="14"/>
      <c r="G7" s="56"/>
      <c r="I7" s="347" t="s">
        <v>39</v>
      </c>
      <c r="J7" s="348"/>
      <c r="K7" s="5"/>
      <c r="L7" s="5"/>
      <c r="M7" s="5"/>
      <c r="N7" s="14"/>
      <c r="O7" s="14"/>
      <c r="P7" s="14"/>
      <c r="Q7" s="14"/>
      <c r="R7" s="14"/>
      <c r="S7" s="14"/>
    </row>
    <row r="8" spans="1:19" ht="15.75" customHeight="1" thickTop="1" thickBot="1" x14ac:dyDescent="0.35">
      <c r="A8" s="5"/>
      <c r="B8" s="70" t="s">
        <v>40</v>
      </c>
      <c r="C8" s="71" t="s">
        <v>41</v>
      </c>
      <c r="D8" s="14"/>
      <c r="E8" s="14"/>
      <c r="F8" s="14"/>
      <c r="G8" s="56"/>
      <c r="I8" s="70" t="s">
        <v>40</v>
      </c>
      <c r="J8" s="71" t="s">
        <v>41</v>
      </c>
      <c r="K8" s="5"/>
      <c r="L8" s="5"/>
      <c r="M8" s="5"/>
      <c r="N8" s="14"/>
      <c r="O8" s="14"/>
      <c r="P8" s="14"/>
      <c r="Q8" s="14"/>
      <c r="R8" s="14"/>
      <c r="S8" s="14"/>
    </row>
    <row r="9" spans="1:19" ht="15.75" customHeight="1" thickTop="1" thickBot="1" x14ac:dyDescent="0.35">
      <c r="A9" s="5"/>
      <c r="B9" s="64" t="s">
        <v>0</v>
      </c>
      <c r="C9" s="65" t="s">
        <v>111</v>
      </c>
      <c r="D9" s="14"/>
      <c r="E9" s="14"/>
      <c r="F9" s="14"/>
      <c r="G9" s="56"/>
      <c r="I9" s="64" t="s">
        <v>0</v>
      </c>
      <c r="J9" s="65" t="s">
        <v>158</v>
      </c>
      <c r="K9" s="5"/>
      <c r="L9" s="5"/>
      <c r="M9" s="5"/>
      <c r="N9" s="14"/>
      <c r="O9" s="14"/>
      <c r="P9" s="14"/>
      <c r="Q9" s="14"/>
      <c r="R9" s="14"/>
      <c r="S9" s="14"/>
    </row>
    <row r="10" spans="1:19" ht="15.75" customHeight="1" thickBot="1" x14ac:dyDescent="0.35">
      <c r="A10" s="5"/>
      <c r="B10" s="66" t="s">
        <v>3</v>
      </c>
      <c r="C10" s="180">
        <v>2021</v>
      </c>
      <c r="D10" s="14"/>
      <c r="E10" s="14"/>
      <c r="F10" s="14"/>
      <c r="G10" s="56"/>
      <c r="I10" s="66" t="s">
        <v>3</v>
      </c>
      <c r="J10" s="67">
        <v>2020</v>
      </c>
      <c r="K10" s="5"/>
      <c r="L10" s="5"/>
      <c r="M10" s="5"/>
      <c r="N10" s="14"/>
      <c r="O10" s="14"/>
      <c r="P10" s="14"/>
      <c r="Q10" s="14"/>
      <c r="R10" s="14"/>
      <c r="S10" s="14"/>
    </row>
    <row r="11" spans="1:19" ht="15.75" customHeight="1" thickBot="1" x14ac:dyDescent="0.35">
      <c r="A11" s="5"/>
      <c r="B11" s="68" t="s">
        <v>17</v>
      </c>
      <c r="C11" s="69" t="s">
        <v>16</v>
      </c>
      <c r="D11" s="14"/>
      <c r="E11" s="14"/>
      <c r="F11" s="14"/>
      <c r="G11" s="56"/>
      <c r="I11" s="72" t="s">
        <v>17</v>
      </c>
      <c r="J11" s="73" t="s">
        <v>16</v>
      </c>
      <c r="K11" s="5"/>
      <c r="L11" s="5"/>
      <c r="M11" s="5"/>
      <c r="N11" s="14"/>
      <c r="O11" s="14"/>
      <c r="P11" s="14"/>
      <c r="Q11" s="14"/>
      <c r="R11" s="14"/>
      <c r="S11" s="14"/>
    </row>
    <row r="12" spans="1:19" ht="15.75" customHeight="1" thickTop="1" x14ac:dyDescent="0.3">
      <c r="A12" s="5"/>
      <c r="B12" s="14"/>
      <c r="C12" s="14"/>
      <c r="D12" s="14"/>
      <c r="E12" s="14"/>
      <c r="F12" s="14"/>
      <c r="G12" s="56"/>
      <c r="I12" s="5"/>
      <c r="J12" s="5"/>
      <c r="K12" s="5"/>
      <c r="L12" s="5"/>
      <c r="M12" s="5"/>
      <c r="N12" s="14"/>
      <c r="O12" s="14"/>
      <c r="P12" s="14"/>
      <c r="Q12" s="14"/>
      <c r="R12" s="14"/>
      <c r="S12" s="14"/>
    </row>
    <row r="13" spans="1:19" ht="15.75" customHeight="1" thickBot="1" x14ac:dyDescent="0.35">
      <c r="A13" s="5"/>
      <c r="B13" s="14"/>
      <c r="C13" s="14"/>
      <c r="D13" s="14"/>
      <c r="E13" s="14"/>
      <c r="F13" s="14"/>
      <c r="G13" s="56"/>
      <c r="I13" s="5"/>
      <c r="J13" s="5"/>
      <c r="K13" s="5"/>
      <c r="L13" s="5"/>
      <c r="M13" s="5"/>
      <c r="N13" s="14"/>
      <c r="O13" s="14"/>
      <c r="P13" s="14"/>
      <c r="Q13" s="14"/>
      <c r="R13" s="14"/>
      <c r="S13" s="14"/>
    </row>
    <row r="14" spans="1:19" ht="33.75" customHeight="1" thickTop="1" thickBot="1" x14ac:dyDescent="0.35">
      <c r="A14" s="5"/>
      <c r="B14" s="351" t="s">
        <v>50</v>
      </c>
      <c r="C14" s="352"/>
      <c r="D14" s="74"/>
      <c r="E14" s="74">
        <f>C10</f>
        <v>2021</v>
      </c>
      <c r="F14" s="75" t="str">
        <f>C11</f>
        <v>Heel jaar</v>
      </c>
      <c r="G14" s="56"/>
      <c r="I14" s="351" t="s">
        <v>49</v>
      </c>
      <c r="J14" s="352"/>
      <c r="K14" s="74"/>
      <c r="L14" s="74">
        <f>J10</f>
        <v>2020</v>
      </c>
      <c r="M14" s="75" t="str">
        <f>J11</f>
        <v>Heel jaar</v>
      </c>
      <c r="N14" s="14"/>
      <c r="O14" s="14"/>
      <c r="P14" s="14"/>
      <c r="Q14" s="14"/>
      <c r="R14" s="14"/>
      <c r="S14" s="14"/>
    </row>
    <row r="15" spans="1:19" ht="36" customHeight="1" thickTop="1" thickBot="1" x14ac:dyDescent="0.35">
      <c r="A15" s="5"/>
      <c r="B15" s="85" t="s">
        <v>42</v>
      </c>
      <c r="C15" s="83" t="s">
        <v>43</v>
      </c>
      <c r="D15" s="83" t="s">
        <v>44</v>
      </c>
      <c r="E15" s="84" t="s">
        <v>51</v>
      </c>
      <c r="F15" s="86" t="s">
        <v>45</v>
      </c>
      <c r="G15" s="56"/>
      <c r="I15" s="85" t="s">
        <v>42</v>
      </c>
      <c r="J15" s="83" t="s">
        <v>43</v>
      </c>
      <c r="K15" s="83" t="s">
        <v>44</v>
      </c>
      <c r="L15" s="84" t="s">
        <v>51</v>
      </c>
      <c r="M15" s="86" t="s">
        <v>45</v>
      </c>
      <c r="N15" s="14"/>
      <c r="O15" s="14"/>
      <c r="P15" s="14"/>
      <c r="Q15" s="14"/>
      <c r="R15" s="14"/>
      <c r="S15" s="14"/>
    </row>
    <row r="16" spans="1:19" ht="15.75" customHeight="1" thickTop="1" thickBot="1" x14ac:dyDescent="0.35">
      <c r="A16" s="5"/>
      <c r="B16" s="78" t="s">
        <v>5</v>
      </c>
      <c r="C16" s="79">
        <f>SUMIFS(Data!$H:$H,Data!$G:$G,B16,Data!$D:$D,$C$10,Data!$E:$E,$C$11)</f>
        <v>189436.4201689352</v>
      </c>
      <c r="D16" s="89" t="s">
        <v>37</v>
      </c>
      <c r="E16" s="80">
        <f>SUMIFS('Input keuzevariabelen'!$H:$H,'Input keuzevariabelen'!$E:$E,Footprints!B16,'Input keuzevariabelen'!$J:$J,Footprints!$E$14)</f>
        <v>1884</v>
      </c>
      <c r="F16" s="81">
        <f>SUMIFS(Data!$L:$L,Data!$G:$G,B16,Data!$D:$D,$C$10,Data!$E:$E,$C$11)</f>
        <v>356.89821559827402</v>
      </c>
      <c r="G16" s="275">
        <f t="shared" ref="G16:G22" si="0">F16/$F$41</f>
        <v>5.737599032622899E-2</v>
      </c>
      <c r="I16" s="78" t="s">
        <v>5</v>
      </c>
      <c r="J16" s="88">
        <f>SUMIFS(Data!$H:$H,Data!$G:$G,I16,Data!$D:$D,$J$10,Data!$C:$C,$J$9,Data!$E:$E,$J$11)</f>
        <v>0</v>
      </c>
      <c r="K16" s="89" t="s">
        <v>37</v>
      </c>
      <c r="L16" s="80">
        <f>SUMIFS('Input keuzevariabelen'!$H:$H,'Input keuzevariabelen'!$E:$E,Footprints!I16,'Input keuzevariabelen'!$J:$J,Footprints!$L$14)</f>
        <v>1884</v>
      </c>
      <c r="M16" s="90">
        <f>SUMIFS(Data!$L:$L,Data!$G:$G,I16,Data!$D:$D,$J$10,Data!$C:$C,$J$9,Data!$E:$E,$J$11)</f>
        <v>0</v>
      </c>
      <c r="N16" s="93">
        <f t="shared" ref="N16:N22" si="1">M16/$M$41</f>
        <v>0</v>
      </c>
      <c r="O16" s="14"/>
      <c r="P16" s="14"/>
      <c r="Q16" s="14"/>
      <c r="R16" s="14"/>
      <c r="S16" s="14"/>
    </row>
    <row r="17" spans="1:19" ht="15.75" customHeight="1" thickTop="1" thickBot="1" x14ac:dyDescent="0.35">
      <c r="A17" s="13"/>
      <c r="B17" s="78" t="s">
        <v>31</v>
      </c>
      <c r="C17" s="79">
        <f>SUMIFS(Data!$H:$H,Data!$G:$G,B17,Data!$D:$D,$C$10,Data!$E:$E,$C$11)</f>
        <v>0</v>
      </c>
      <c r="D17" s="80" t="s">
        <v>6</v>
      </c>
      <c r="E17" s="80">
        <f>SUMIFS('Input keuzevariabelen'!$H:$H,'Input keuzevariabelen'!$E:$E,Footprints!B17,'Input keuzevariabelen'!$J:$J,Footprints!$E$14)</f>
        <v>3262</v>
      </c>
      <c r="F17" s="81">
        <f>SUMIFS(Data!$L:$L,Data!$G:$G,B17,Data!$D:$D,$C$10,Data!$E:$E,$C$11)</f>
        <v>0</v>
      </c>
      <c r="G17" s="275">
        <f t="shared" si="0"/>
        <v>0</v>
      </c>
      <c r="I17" s="78" t="s">
        <v>31</v>
      </c>
      <c r="J17" s="88">
        <f>SUMIFS(Data!$H:$H,Data!$G:$G,I17,Data!$D:$D,$J$10,Data!$C:$C,$J$9,Data!$E:$E,$J$11)</f>
        <v>0</v>
      </c>
      <c r="K17" s="80" t="s">
        <v>6</v>
      </c>
      <c r="L17" s="80">
        <f>SUMIFS('Input keuzevariabelen'!$H:$H,'Input keuzevariabelen'!$E:$E,Footprints!I17,'Input keuzevariabelen'!$J:$J,Footprints!$L$14)</f>
        <v>3262</v>
      </c>
      <c r="M17" s="90">
        <f>SUMIFS(Data!$L:$L,Data!$G:$G,I17,Data!$D:$D,$J$10,Data!$C:$C,$J$9,Data!$E:$E,$J$11)</f>
        <v>0</v>
      </c>
      <c r="N17" s="93">
        <f t="shared" si="1"/>
        <v>0</v>
      </c>
      <c r="O17" s="14"/>
      <c r="P17" s="14"/>
      <c r="Q17" s="14"/>
      <c r="R17" s="14"/>
      <c r="S17" s="14"/>
    </row>
    <row r="18" spans="1:19" ht="15.75" customHeight="1" thickTop="1" thickBot="1" x14ac:dyDescent="0.35">
      <c r="A18" s="5"/>
      <c r="B18" s="78" t="s">
        <v>32</v>
      </c>
      <c r="C18" s="79">
        <f>SUMIFS(Data!$H:$H,Data!$G:$G,B18,Data!$D:$D,$C$10,Data!$E:$E,$C$11)</f>
        <v>239354.84266666669</v>
      </c>
      <c r="D18" s="80" t="s">
        <v>6</v>
      </c>
      <c r="E18" s="80">
        <f>SUMIFS('Input keuzevariabelen'!$H:$H,'Input keuzevariabelen'!$E:$E,Footprints!B18,'Input keuzevariabelen'!$J:$J,Footprints!$E$14)</f>
        <v>3262</v>
      </c>
      <c r="F18" s="81">
        <f>SUMIFS(Data!$L:$L,Data!$G:$G,B18,Data!$D:$D,$C$10,Data!$E:$E,$C$11)</f>
        <v>780.77549677866671</v>
      </c>
      <c r="G18" s="275">
        <f t="shared" si="0"/>
        <v>0.12551972913351281</v>
      </c>
      <c r="I18" s="78" t="s">
        <v>32</v>
      </c>
      <c r="J18" s="88">
        <f>SUMIFS(Data!$H:$H,Data!$G:$G,I18,Data!$D:$D,$J$10,Data!$C:$C,$J$9,Data!$E:$E,$J$11)</f>
        <v>20029.919999999998</v>
      </c>
      <c r="K18" s="80" t="s">
        <v>6</v>
      </c>
      <c r="L18" s="80">
        <f>SUMIFS('Input keuzevariabelen'!$H:$H,'Input keuzevariabelen'!$E:$E,Footprints!I18,'Input keuzevariabelen'!$J:$J,Footprints!$L$14)</f>
        <v>3262</v>
      </c>
      <c r="M18" s="90">
        <f>SUMIFS(Data!$L:$L,Data!$G:$G,I18,Data!$D:$D,$J$10,Data!$C:$C,$J$9,Data!$E:$E,$J$11)</f>
        <v>65.337599039999986</v>
      </c>
      <c r="N18" s="93">
        <f t="shared" si="1"/>
        <v>0.41959452931959279</v>
      </c>
      <c r="O18" s="14"/>
      <c r="P18" s="14"/>
      <c r="Q18" s="14"/>
      <c r="R18" s="14"/>
      <c r="S18" s="14"/>
    </row>
    <row r="19" spans="1:19" ht="15.75" customHeight="1" thickTop="1" thickBot="1" x14ac:dyDescent="0.35">
      <c r="A19" s="203"/>
      <c r="B19" s="78" t="s">
        <v>92</v>
      </c>
      <c r="C19" s="79">
        <f>SUMIFS(Data!$H:$H,Data!$G:$G,B19,Data!$D:$D,$C$10,Data!$E:$E,$C$11)</f>
        <v>1173136.0635555557</v>
      </c>
      <c r="D19" s="80" t="s">
        <v>6</v>
      </c>
      <c r="E19" s="80">
        <f>SUMIFS('Input keuzevariabelen'!$H:$H,'Input keuzevariabelen'!$E:$E,Footprints!B19,'Input keuzevariabelen'!$J:$J,Footprints!$E$14)</f>
        <v>2784</v>
      </c>
      <c r="F19" s="81">
        <f>SUMIFS(Data!$L:$L,Data!$G:$G,B19,Data!$D:$D,$C$10,Data!$E:$E,$C$11)</f>
        <v>3266.0108009386672</v>
      </c>
      <c r="G19" s="275">
        <f t="shared" si="0"/>
        <v>0.52505335115192597</v>
      </c>
      <c r="I19" s="78" t="s">
        <v>92</v>
      </c>
      <c r="J19" s="88">
        <f>SUMIFS(Data!$H:$H,Data!$G:$G,I19,Data!$D:$D,$J$10,Data!$C:$C,$J$9,Data!$E:$E,$J$11)</f>
        <v>22182.730000000003</v>
      </c>
      <c r="K19" s="80" t="s">
        <v>6</v>
      </c>
      <c r="L19" s="80">
        <f>SUMIFS('Input keuzevariabelen'!$H:$H,'Input keuzevariabelen'!$E:$E,Footprints!I19,'Input keuzevariabelen'!$J:$J,Footprints!$L$14)</f>
        <v>2784</v>
      </c>
      <c r="M19" s="90">
        <f>SUMIFS(Data!$L:$L,Data!$G:$G,I19,Data!$D:$D,$J$10,Data!$C:$C,$J$9,Data!$E:$E,$J$11)</f>
        <v>61.756720320000007</v>
      </c>
      <c r="N19" s="93">
        <f t="shared" si="1"/>
        <v>0.39659831973819859</v>
      </c>
      <c r="O19" s="14"/>
      <c r="P19" s="14"/>
      <c r="Q19" s="14"/>
      <c r="R19" s="14"/>
      <c r="S19" s="14"/>
    </row>
    <row r="20" spans="1:19" ht="15.75" hidden="1" customHeight="1" thickTop="1" thickBot="1" x14ac:dyDescent="0.35">
      <c r="A20" s="203"/>
      <c r="B20" s="78" t="s">
        <v>106</v>
      </c>
      <c r="C20" s="79">
        <f>SUMIFS(Data!$H:$H,Data!$G:$G,B20,Data!$D:$D,$C$10,Data!$E:$E,$C$11)</f>
        <v>0</v>
      </c>
      <c r="D20" s="80" t="s">
        <v>6</v>
      </c>
      <c r="E20" s="80">
        <f>SUMIFS('Input keuzevariabelen'!$H:$H,'Input keuzevariabelen'!$E:$E,Footprints!B20,'Input keuzevariabelen'!$J:$J,Footprints!$E$14)</f>
        <v>314</v>
      </c>
      <c r="F20" s="81">
        <f>SUMIFS(Data!$L:$L,Data!$G:$G,B20,Data!$D:$D,$C$10,Data!$E:$E,$C$11)</f>
        <v>0</v>
      </c>
      <c r="G20" s="275">
        <f t="shared" si="0"/>
        <v>0</v>
      </c>
      <c r="I20" s="78" t="s">
        <v>106</v>
      </c>
      <c r="J20" s="88">
        <f>SUMIFS(Data!$H:$H,Data!$G:$G,I20,Data!$D:$D,$J$10,Data!$C:$C,$J$9,Data!$E:$E,$J$11)</f>
        <v>0</v>
      </c>
      <c r="K20" s="80" t="s">
        <v>6</v>
      </c>
      <c r="L20" s="80">
        <f>SUMIFS('Input keuzevariabelen'!$H:$H,'Input keuzevariabelen'!$E:$E,Footprints!I20,'Input keuzevariabelen'!$J:$J,Footprints!$L$14)</f>
        <v>345</v>
      </c>
      <c r="M20" s="90">
        <f>SUMIFS(Data!$L:$L,Data!$G:$G,I20,Data!$D:$D,$J$10,Data!$C:$C,$J$9,Data!$E:$E,$J$11)</f>
        <v>0</v>
      </c>
      <c r="N20" s="93">
        <f t="shared" si="1"/>
        <v>0</v>
      </c>
      <c r="O20" s="14"/>
      <c r="P20" s="14"/>
      <c r="Q20" s="14"/>
      <c r="R20" s="14"/>
      <c r="S20" s="14"/>
    </row>
    <row r="21" spans="1:19" ht="15.75" customHeight="1" thickTop="1" thickBot="1" x14ac:dyDescent="0.35">
      <c r="A21" s="13"/>
      <c r="B21" s="78" t="s">
        <v>90</v>
      </c>
      <c r="C21" s="79">
        <f>SUMIFS(Data!$H:$H,Data!$G:$G,B21,Data!$D:$D,$C$10,Data!$E:$E,$C$11)</f>
        <v>364</v>
      </c>
      <c r="D21" s="80" t="s">
        <v>6</v>
      </c>
      <c r="E21" s="80">
        <f>SUMIFS('Input keuzevariabelen'!$H:$H,'Input keuzevariabelen'!$E:$E,Footprints!B21,'Input keuzevariabelen'!$J:$J,Footprints!$E$14)</f>
        <v>1798</v>
      </c>
      <c r="F21" s="81">
        <f>SUMIFS(Data!$L:$L,Data!$G:$G,B21,Data!$D:$D,$C$10,Data!$E:$E,$C$11)</f>
        <v>0.65447200000000005</v>
      </c>
      <c r="G21" s="275">
        <f t="shared" si="0"/>
        <v>1.0521481335467159E-4</v>
      </c>
      <c r="I21" s="78" t="s">
        <v>90</v>
      </c>
      <c r="J21" s="88">
        <f>SUMIFS(Data!$H:$H,Data!$G:$G,I21,Data!$D:$D,$J$10,Data!$C:$C,$J$9,Data!$E:$E,$J$11)</f>
        <v>41.93</v>
      </c>
      <c r="K21" s="80" t="s">
        <v>6</v>
      </c>
      <c r="L21" s="80">
        <f>SUMIFS('Input keuzevariabelen'!$H:$H,'Input keuzevariabelen'!$E:$E,Footprints!I21,'Input keuzevariabelen'!$J:$J,Footprints!$L$14)</f>
        <v>1806</v>
      </c>
      <c r="M21" s="90">
        <f>SUMIFS(Data!$L:$L,Data!$G:$G,I21,Data!$D:$D,$J$10,Data!$C:$C,$J$9,Data!$E:$E,$J$11)</f>
        <v>7.5725580000000001E-2</v>
      </c>
      <c r="N21" s="93">
        <f t="shared" si="1"/>
        <v>4.8630558153967289E-4</v>
      </c>
      <c r="O21" s="14"/>
      <c r="P21" s="14"/>
      <c r="Q21" s="14"/>
      <c r="R21" s="14"/>
      <c r="S21" s="14"/>
    </row>
    <row r="22" spans="1:19" ht="16.5" hidden="1" customHeight="1" thickTop="1" thickBot="1" x14ac:dyDescent="0.35">
      <c r="A22" s="5"/>
      <c r="B22" s="78" t="s">
        <v>100</v>
      </c>
      <c r="C22" s="79">
        <f>SUMIFS(Data!$H:$H,Data!$G:$G,B22,Data!$D:$D,$C$10,Data!$E:$E,$C$11)</f>
        <v>0</v>
      </c>
      <c r="D22" s="80" t="s">
        <v>101</v>
      </c>
      <c r="E22" s="80">
        <f>SUMIFS('Input keuzevariabelen'!$H:$H,'Input keuzevariabelen'!$E:$E,Footprints!B22,'Input keuzevariabelen'!$J:$J,Footprints!$E$14)</f>
        <v>2633</v>
      </c>
      <c r="F22" s="81">
        <f>SUMIFS(Data!$L:$L,Data!$G:$G,B22,Data!$D:$D,$C$10,Data!$E:$E,$C$11)</f>
        <v>0</v>
      </c>
      <c r="G22" s="275">
        <f t="shared" si="0"/>
        <v>0</v>
      </c>
      <c r="I22" s="78" t="s">
        <v>100</v>
      </c>
      <c r="J22" s="88">
        <f>SUMIFS(Data!$H:$H,Data!$G:$G,I22,Data!$D:$D,$J$10,Data!$C:$C,$J$9,Data!$E:$E,$J$11)</f>
        <v>0</v>
      </c>
      <c r="K22" s="80" t="s">
        <v>101</v>
      </c>
      <c r="L22" s="80">
        <f>SUMIFS('Input keuzevariabelen'!$H:$H,'Input keuzevariabelen'!$E:$E,Footprints!I22,'Input keuzevariabelen'!$J:$J,Footprints!$L$14)</f>
        <v>2728</v>
      </c>
      <c r="M22" s="90">
        <f>SUMIFS(Data!$L:$L,Data!$G:$G,I22,Data!$D:$D,$J$10,Data!$C:$C,$J$9,Data!$E:$E,$J$11)</f>
        <v>0</v>
      </c>
      <c r="N22" s="93">
        <f t="shared" si="1"/>
        <v>0</v>
      </c>
      <c r="O22" s="14"/>
      <c r="P22" s="14"/>
      <c r="Q22" s="14"/>
      <c r="R22" s="14"/>
      <c r="S22" s="14"/>
    </row>
    <row r="23" spans="1:19" ht="15.75" customHeight="1" thickTop="1" thickBot="1" x14ac:dyDescent="0.35">
      <c r="B23" s="14"/>
      <c r="C23" s="14"/>
      <c r="D23" s="14"/>
      <c r="E23" s="76" t="s">
        <v>7</v>
      </c>
      <c r="F23" s="253">
        <f>SUM(F16:F22)</f>
        <v>4404.3389853156077</v>
      </c>
      <c r="G23" s="276"/>
      <c r="I23" s="14"/>
      <c r="J23" s="14"/>
      <c r="K23" s="14"/>
      <c r="L23" s="76" t="s">
        <v>7</v>
      </c>
      <c r="M23" s="77">
        <f>SUM(M16:M22)</f>
        <v>127.17004493999998</v>
      </c>
      <c r="N23" s="56"/>
      <c r="O23" s="14"/>
      <c r="P23" s="14"/>
      <c r="Q23" s="14"/>
      <c r="R23" s="14"/>
      <c r="S23" s="14"/>
    </row>
    <row r="24" spans="1:19" ht="15.75" customHeight="1" thickTop="1" thickBot="1" x14ac:dyDescent="0.35">
      <c r="B24" s="13"/>
      <c r="C24" s="13"/>
      <c r="D24" s="13"/>
      <c r="E24" s="25"/>
      <c r="F24" s="22"/>
      <c r="G24" s="276"/>
      <c r="I24" s="13"/>
      <c r="J24" s="13"/>
      <c r="K24" s="13"/>
      <c r="L24" s="25"/>
      <c r="M24" s="22"/>
      <c r="N24" s="56"/>
      <c r="O24" s="14"/>
      <c r="P24" s="14"/>
      <c r="Q24" s="14"/>
      <c r="R24" s="14"/>
      <c r="S24" s="14"/>
    </row>
    <row r="25" spans="1:19" ht="36" customHeight="1" thickTop="1" thickBot="1" x14ac:dyDescent="0.35">
      <c r="B25" s="85" t="s">
        <v>46</v>
      </c>
      <c r="C25" s="83" t="s">
        <v>43</v>
      </c>
      <c r="D25" s="83" t="s">
        <v>44</v>
      </c>
      <c r="E25" s="84" t="s">
        <v>51</v>
      </c>
      <c r="F25" s="86" t="s">
        <v>45</v>
      </c>
      <c r="G25" s="276"/>
      <c r="I25" s="85" t="s">
        <v>46</v>
      </c>
      <c r="J25" s="83" t="s">
        <v>43</v>
      </c>
      <c r="K25" s="83" t="s">
        <v>44</v>
      </c>
      <c r="L25" s="84" t="s">
        <v>51</v>
      </c>
      <c r="M25" s="86" t="s">
        <v>45</v>
      </c>
      <c r="N25" s="56"/>
      <c r="O25" s="14"/>
      <c r="P25" s="14"/>
      <c r="Q25" s="14"/>
      <c r="R25" s="14"/>
      <c r="S25" s="14"/>
    </row>
    <row r="26" spans="1:19" ht="15.75" customHeight="1" thickTop="1" thickBot="1" x14ac:dyDescent="0.35">
      <c r="B26" s="95" t="s">
        <v>30</v>
      </c>
      <c r="C26" s="79">
        <f>SUMIFS(Data!$H:$H,Data!$G:$G,B26,Data!$D:$D,$C$10,Data!$E:$E,$C$11)</f>
        <v>2014534.2685476162</v>
      </c>
      <c r="D26" s="82" t="s">
        <v>9</v>
      </c>
      <c r="E26" s="80">
        <f>SUMIFS('Input keuzevariabelen'!$H:$H,'Input keuzevariabelen'!$E:$E,Footprints!B26,'Input keuzevariabelen'!$J:$J,Footprints!$E$14)</f>
        <v>556</v>
      </c>
      <c r="F26" s="81">
        <f>SUMIFS(Data!$L:$L,Data!$G:$G,B26,Data!$D:$D,$C$10,Data!$E:$E,$C$11)</f>
        <v>1120.0810533124748</v>
      </c>
      <c r="G26" s="277">
        <f>F26/$F$41</f>
        <v>0.18006747265945064</v>
      </c>
      <c r="I26" s="95" t="s">
        <v>30</v>
      </c>
      <c r="J26" s="88">
        <f>SUMIFS(Data!$H:$H,Data!$G:$G,I26,Data!$D:$D,$J$10,Data!$C:$C,$J$9,Data!$E:$E,$J$11)</f>
        <v>0</v>
      </c>
      <c r="K26" s="92" t="s">
        <v>9</v>
      </c>
      <c r="L26" s="80">
        <f>SUMIFS('Input keuzevariabelen'!$H:$H,'Input keuzevariabelen'!$E:$E,Footprints!I26,'Input keuzevariabelen'!$J:$J,Footprints!$L$14)</f>
        <v>556</v>
      </c>
      <c r="M26" s="90">
        <f>SUMIFS(Data!$L:$L,Data!$G:$G,I26,Data!$D:$D,$J$10,Data!$C:$C,$J$9,Data!$E:$E,$J$11)</f>
        <v>0</v>
      </c>
      <c r="N26" s="94">
        <f>M26/$M$41</f>
        <v>0</v>
      </c>
      <c r="O26" s="14"/>
      <c r="P26" s="14"/>
      <c r="Q26" s="14"/>
      <c r="R26" s="14"/>
      <c r="S26" s="14"/>
    </row>
    <row r="27" spans="1:19" ht="15.75" customHeight="1" thickTop="1" thickBot="1" x14ac:dyDescent="0.35">
      <c r="B27" s="95" t="s">
        <v>29</v>
      </c>
      <c r="C27" s="79">
        <f>SUMIFS(Data!$H:$H,Data!$G:$G,B27,Data!$D:$D,$C$10,Data!$E:$E,$C$11)</f>
        <v>0</v>
      </c>
      <c r="D27" s="82" t="s">
        <v>9</v>
      </c>
      <c r="E27" s="80">
        <f>SUMIFS('Input keuzevariabelen'!$H:$H,'Input keuzevariabelen'!$E:$E,Footprints!B27,'Input keuzevariabelen'!$J:$J,Footprints!$E$14)</f>
        <v>0</v>
      </c>
      <c r="F27" s="81">
        <f>SUMIFS(Data!$L:$L,Data!$G:$G,B27,Data!$D:$D,$C$10,Data!$E:$E,$C$11)</f>
        <v>0</v>
      </c>
      <c r="G27" s="277">
        <f t="shared" ref="G27:G29" si="2">F27/$F$41</f>
        <v>0</v>
      </c>
      <c r="I27" s="95" t="s">
        <v>29</v>
      </c>
      <c r="J27" s="88">
        <f>SUMIFS(Data!$H:$H,Data!$G:$G,I27,Data!$D:$D,$J$10,Data!$C:$C,$J$9,Data!$E:$E,$J$11)</f>
        <v>0</v>
      </c>
      <c r="K27" s="92" t="s">
        <v>9</v>
      </c>
      <c r="L27" s="80">
        <f>SUMIFS('Input keuzevariabelen'!$H:$H,'Input keuzevariabelen'!$E:$E,Footprints!I27,'Input keuzevariabelen'!$J:$J,Footprints!$L$14)</f>
        <v>0</v>
      </c>
      <c r="M27" s="90">
        <f>SUMIFS(Data!$L:$L,Data!$G:$G,I27,Data!$D:$D,$J$10,Data!$C:$C,$J$9,Data!$E:$E,$J$11)</f>
        <v>0</v>
      </c>
      <c r="N27" s="94">
        <f t="shared" ref="N27:N29" si="3">M27/$M$41</f>
        <v>0</v>
      </c>
      <c r="O27" s="14"/>
      <c r="P27" s="14"/>
      <c r="Q27" s="14"/>
      <c r="R27" s="14"/>
      <c r="S27" s="14"/>
    </row>
    <row r="28" spans="1:19" ht="15.75" customHeight="1" thickTop="1" thickBot="1" x14ac:dyDescent="0.35">
      <c r="A28" s="5"/>
      <c r="B28" s="95" t="s">
        <v>108</v>
      </c>
      <c r="C28" s="79">
        <f>SUMIFS(Data!$H:$H,Data!$G:$G,B28,Data!$D:$D,$C$10,Data!$E:$E,$C$11)</f>
        <v>930787.45333333325</v>
      </c>
      <c r="D28" s="82" t="s">
        <v>9</v>
      </c>
      <c r="E28" s="80">
        <f>SUMIFS('Input keuzevariabelen'!$H:$H,'Input keuzevariabelen'!$E:$E,Footprints!B28,'Input keuzevariabelen'!$J:$J,Footprints!$E$14)</f>
        <v>556</v>
      </c>
      <c r="F28" s="81">
        <f>SUMIFS(Data!$L:$L,Data!$G:$G,B28,Data!$D:$D,$C$10,Data!$E:$E,$C$11)</f>
        <v>517.51782405333324</v>
      </c>
      <c r="G28" s="277">
        <f t="shared" si="2"/>
        <v>8.3197663560071661E-2</v>
      </c>
      <c r="I28" s="95" t="s">
        <v>108</v>
      </c>
      <c r="J28" s="88">
        <f>SUMIFS(Data!$H:$H,Data!$G:$G,I28,Data!$D:$D,$J$10,Data!$C:$C,$J$9,Data!$E:$E,$J$11)</f>
        <v>51341.72</v>
      </c>
      <c r="K28" s="92" t="s">
        <v>9</v>
      </c>
      <c r="L28" s="80">
        <f>SUMIFS('Input keuzevariabelen'!$H:$H,'Input keuzevariabelen'!$E:$E,Footprints!I28,'Input keuzevariabelen'!$J:$J,Footprints!$L$14)</f>
        <v>556</v>
      </c>
      <c r="M28" s="90">
        <f>SUMIFS(Data!$L:$L,Data!$G:$G,I28,Data!$D:$D,$J$10,Data!$C:$C,$J$9,Data!$E:$E,$J$11)</f>
        <v>28.54599632</v>
      </c>
      <c r="N28" s="94">
        <f t="shared" si="3"/>
        <v>0.18332084536066892</v>
      </c>
      <c r="O28" s="14"/>
      <c r="P28" s="14"/>
      <c r="Q28" s="14"/>
      <c r="R28" s="14"/>
      <c r="S28" s="14"/>
    </row>
    <row r="29" spans="1:19" ht="15.75" customHeight="1" thickTop="1" thickBot="1" x14ac:dyDescent="0.35">
      <c r="A29" s="13"/>
      <c r="B29" s="95" t="s">
        <v>105</v>
      </c>
      <c r="C29" s="79">
        <f>SUMIFS(Data!$H:$H,Data!$G:$G,B29,Data!$D:$D,$C$10,Data!$E:$E,$C$11)</f>
        <v>1854.5736677115988</v>
      </c>
      <c r="D29" s="82" t="s">
        <v>104</v>
      </c>
      <c r="E29" s="80">
        <f>SUMIFS('Input keuzevariabelen'!$H:$H,'Input keuzevariabelen'!$E:$E,Footprints!B29,'Input keuzevariabelen'!$J:$J,Footprints!$E$14)</f>
        <v>35970</v>
      </c>
      <c r="F29" s="81">
        <f>SUMIFS(Data!$L:$L,Data!$G:$G,B29,Data!$D:$D,$C$10,Data!$E:$E,$C$11)</f>
        <v>66.709014827586216</v>
      </c>
      <c r="G29" s="277">
        <f t="shared" si="2"/>
        <v>1.0724334339984756E-2</v>
      </c>
      <c r="I29" s="95" t="s">
        <v>105</v>
      </c>
      <c r="J29" s="88">
        <f>SUMIFS(Data!$H:$H,Data!$G:$G,I29,Data!$D:$D,$J$10,Data!$C:$C,$J$9,Data!$E:$E,$J$11)</f>
        <v>0</v>
      </c>
      <c r="K29" s="92" t="s">
        <v>104</v>
      </c>
      <c r="L29" s="80">
        <f>SUMIFS('Input keuzevariabelen'!$H:$H,'Input keuzevariabelen'!$E:$E,Footprints!I29,'Input keuzevariabelen'!$J:$J,Footprints!$L$14)</f>
        <v>35970</v>
      </c>
      <c r="M29" s="90">
        <f>SUMIFS(Data!$L:$L,Data!$G:$G,I29,Data!$D:$D,$J$10,Data!$C:$C,$J$9,Data!$E:$E,$J$11)</f>
        <v>0</v>
      </c>
      <c r="N29" s="94">
        <f t="shared" si="3"/>
        <v>0</v>
      </c>
      <c r="O29" s="14"/>
      <c r="P29" s="14"/>
      <c r="Q29" s="14"/>
      <c r="R29" s="14"/>
      <c r="S29" s="14"/>
    </row>
    <row r="30" spans="1:19" ht="15.75" customHeight="1" thickTop="1" thickBot="1" x14ac:dyDescent="0.35">
      <c r="A30" s="5"/>
      <c r="B30" s="7"/>
      <c r="C30" s="5"/>
      <c r="D30" s="5"/>
      <c r="E30" s="62" t="s">
        <v>11</v>
      </c>
      <c r="F30" s="63">
        <f>SUM(F26:F29)</f>
        <v>1704.3078921933943</v>
      </c>
      <c r="G30" s="276"/>
      <c r="I30" s="7"/>
      <c r="J30" s="5"/>
      <c r="K30" s="5"/>
      <c r="L30" s="76" t="s">
        <v>11</v>
      </c>
      <c r="M30" s="96">
        <f>SUM(M26:M29)</f>
        <v>28.54599632</v>
      </c>
      <c r="N30" s="56"/>
      <c r="O30" s="14"/>
      <c r="P30" s="14"/>
      <c r="Q30" s="14"/>
      <c r="R30" s="14"/>
      <c r="S30" s="14"/>
    </row>
    <row r="31" spans="1:19" s="14" customFormat="1" ht="15.75" customHeight="1" thickTop="1" thickBot="1" x14ac:dyDescent="0.35">
      <c r="B31" s="31"/>
      <c r="C31" s="13"/>
      <c r="D31" s="13"/>
      <c r="E31" s="32"/>
      <c r="F31" s="33"/>
      <c r="G31" s="276"/>
      <c r="I31" s="31"/>
      <c r="J31" s="13"/>
      <c r="K31" s="13"/>
      <c r="L31" s="32"/>
      <c r="M31" s="33"/>
      <c r="N31" s="56"/>
    </row>
    <row r="32" spans="1:19" ht="36" customHeight="1" thickTop="1" thickBot="1" x14ac:dyDescent="0.35">
      <c r="B32" s="85" t="s">
        <v>47</v>
      </c>
      <c r="C32" s="83" t="s">
        <v>43</v>
      </c>
      <c r="D32" s="83" t="s">
        <v>44</v>
      </c>
      <c r="E32" s="84" t="s">
        <v>51</v>
      </c>
      <c r="F32" s="86" t="s">
        <v>45</v>
      </c>
      <c r="G32" s="276"/>
      <c r="I32" s="85" t="s">
        <v>47</v>
      </c>
      <c r="J32" s="83" t="s">
        <v>43</v>
      </c>
      <c r="K32" s="83" t="s">
        <v>44</v>
      </c>
      <c r="L32" s="84" t="s">
        <v>51</v>
      </c>
      <c r="M32" s="86" t="s">
        <v>45</v>
      </c>
      <c r="N32" s="56"/>
      <c r="O32" s="14"/>
      <c r="P32" s="14"/>
      <c r="Q32" s="14"/>
      <c r="R32" s="14"/>
      <c r="S32" s="14"/>
    </row>
    <row r="33" spans="1:19" ht="15.75" customHeight="1" thickTop="1" thickBot="1" x14ac:dyDescent="0.35">
      <c r="B33" s="100" t="s">
        <v>12</v>
      </c>
      <c r="C33" s="79">
        <f>SUMIFS(Data!$H:$H,Data!$G:$G,B33,Data!$D:$D,$C$10,Data!$E:$E,$C$11)</f>
        <v>568923.90999999992</v>
      </c>
      <c r="D33" s="89" t="s">
        <v>10</v>
      </c>
      <c r="E33" s="80">
        <f>SUMIFS('Input keuzevariabelen'!$H:$H,'Input keuzevariabelen'!$E:$E,Footprints!B33,'Input keuzevariabelen'!$J:$J,Footprints!$E$14)</f>
        <v>195</v>
      </c>
      <c r="F33" s="81">
        <f>SUMIFS(Data!$L:$L,Data!$G:$G,B33,Data!$D:$D,$C$10,Data!$E:$E,$C$11)</f>
        <v>110.94016245</v>
      </c>
      <c r="G33" s="275">
        <f>F33/$F$41</f>
        <v>1.7835061676761872E-2</v>
      </c>
      <c r="I33" s="100" t="s">
        <v>12</v>
      </c>
      <c r="J33" s="88">
        <f>SUMIFS(Data!$H:$H,Data!$G:$G,I33,Data!$D:$D,$J$10,Data!$C:$C,$J$9,Data!$E:$E,$J$11)</f>
        <v>0</v>
      </c>
      <c r="K33" s="89" t="s">
        <v>10</v>
      </c>
      <c r="L33" s="80">
        <f>SUMIFS('Input keuzevariabelen'!$H:$H,'Input keuzevariabelen'!$E:$E,Footprints!I33,'Input keuzevariabelen'!$J:$J,Footprints!$L$14)</f>
        <v>195</v>
      </c>
      <c r="M33" s="90">
        <f>SUMIFS(Data!$L:$L,Data!$G:$G,I33,Data!$D:$D,$J$10,Data!$C:$C,$J$9,Data!$E:$E,$J$11)</f>
        <v>0</v>
      </c>
      <c r="N33" s="93">
        <f>M33/$M$41</f>
        <v>0</v>
      </c>
      <c r="O33" s="14"/>
      <c r="P33" s="14"/>
      <c r="Q33" s="14"/>
      <c r="R33" s="14"/>
      <c r="S33" s="14"/>
    </row>
    <row r="34" spans="1:19" ht="15.75" customHeight="1" thickTop="1" thickBot="1" x14ac:dyDescent="0.35">
      <c r="B34" s="100" t="s">
        <v>96</v>
      </c>
      <c r="C34" s="79">
        <f>SUMIFS(Data!$H:$H,Data!$G:$G,B34,Data!$D:$D,$C$10,Data!$E:$E,$C$11)</f>
        <v>50253.03</v>
      </c>
      <c r="D34" s="89" t="s">
        <v>10</v>
      </c>
      <c r="E34" s="80">
        <f>SUMIFS('Input keuzevariabelen'!$H:$H,'Input keuzevariabelen'!$E:$E,Footprints!B34,'Input keuzevariabelen'!$J:$J,Footprints!$E$14)</f>
        <v>15</v>
      </c>
      <c r="F34" s="81">
        <f>SUMIFS(Data!$L:$L,Data!$G:$G,B34,Data!$D:$D,$C$10,Data!$E:$E,$C$11)</f>
        <v>0.75379544999999992</v>
      </c>
      <c r="G34" s="275">
        <f t="shared" ref="G34:G37" si="4">F34/$F$41</f>
        <v>1.2118233870868526E-4</v>
      </c>
      <c r="I34" s="100" t="s">
        <v>96</v>
      </c>
      <c r="J34" s="88">
        <f>SUMIFS(Data!$H:$H,Data!$G:$G,I34,Data!$D:$D,$J$10,Data!$C:$C,$J$9,Data!$E:$E,$J$11)</f>
        <v>0</v>
      </c>
      <c r="K34" s="89" t="s">
        <v>10</v>
      </c>
      <c r="L34" s="80">
        <f>SUMIFS('Input keuzevariabelen'!$H:$H,'Input keuzevariabelen'!$E:$E,Footprints!I34,'Input keuzevariabelen'!$J:$J,Footprints!$L$14)</f>
        <v>36</v>
      </c>
      <c r="M34" s="90">
        <f>SUMIFS(Data!$L:$L,Data!$G:$G,I34,Data!$D:$D,$J$10,Data!$C:$C,$J$9,Data!$E:$E,$J$11)</f>
        <v>0</v>
      </c>
      <c r="N34" s="93">
        <f t="shared" ref="N34:N37" si="5">M34/$M$41</f>
        <v>0</v>
      </c>
      <c r="O34" s="14"/>
      <c r="P34" s="14"/>
      <c r="Q34" s="14"/>
      <c r="R34" s="14"/>
      <c r="S34" s="14"/>
    </row>
    <row r="35" spans="1:19" ht="15.75" customHeight="1" thickTop="1" thickBot="1" x14ac:dyDescent="0.35">
      <c r="A35" s="13"/>
      <c r="B35" s="100" t="s">
        <v>93</v>
      </c>
      <c r="C35" s="79">
        <f>SUMIFS(Data!$H:$H,Data!$G:$G,B35,Data!$D:$D,$C$10,Data!$E:$E,$C$11)</f>
        <v>0</v>
      </c>
      <c r="D35" s="89" t="s">
        <v>10</v>
      </c>
      <c r="E35" s="80">
        <f>SUMIFS('Input keuzevariabelen'!$H:$H,'Input keuzevariabelen'!$E:$E,Footprints!B35,'Input keuzevariabelen'!$J:$J,Footprints!$E$14)</f>
        <v>297</v>
      </c>
      <c r="F35" s="81">
        <f>SUMIFS(Data!$L:$L,Data!$G:$G,B35,Data!$D:$D,$C$10,Data!$E:$E,$C$11)</f>
        <v>0</v>
      </c>
      <c r="G35" s="275">
        <f t="shared" si="4"/>
        <v>0</v>
      </c>
      <c r="I35" s="100" t="s">
        <v>93</v>
      </c>
      <c r="J35" s="88">
        <f>SUMIFS(Data!$H:$H,Data!$G:$G,I35,Data!$D:$D,$J$10,Data!$C:$C,$J$9,Data!$E:$E,$J$11)</f>
        <v>0</v>
      </c>
      <c r="K35" s="89" t="s">
        <v>10</v>
      </c>
      <c r="L35" s="80">
        <f>SUMIFS('Input keuzevariabelen'!$H:$H,'Input keuzevariabelen'!$E:$E,Footprints!I35,'Input keuzevariabelen'!$J:$J,Footprints!$L$14)</f>
        <v>297</v>
      </c>
      <c r="M35" s="90">
        <f>SUMIFS(Data!$L:$L,Data!$G:$G,I35,Data!$D:$D,$J$10,Data!$C:$C,$J$9,Data!$E:$E,$J$11)</f>
        <v>0</v>
      </c>
      <c r="N35" s="93">
        <f t="shared" si="5"/>
        <v>0</v>
      </c>
      <c r="O35" s="14"/>
      <c r="P35" s="14"/>
      <c r="Q35" s="14"/>
      <c r="R35" s="14"/>
      <c r="S35" s="14"/>
    </row>
    <row r="36" spans="1:19" ht="15.75" customHeight="1" thickTop="1" thickBot="1" x14ac:dyDescent="0.35">
      <c r="A36" s="5"/>
      <c r="B36" s="100" t="s">
        <v>94</v>
      </c>
      <c r="C36" s="79">
        <f>SUMIFS(Data!$H:$H,Data!$G:$G,B36,Data!$D:$D,$C$10,Data!$E:$E,$C$11)</f>
        <v>0</v>
      </c>
      <c r="D36" s="89" t="s">
        <v>10</v>
      </c>
      <c r="E36" s="80">
        <f>SUMIFS('Input keuzevariabelen'!$H:$H,'Input keuzevariabelen'!$E:$E,Footprints!B36,'Input keuzevariabelen'!$J:$J,Footprints!$E$14)</f>
        <v>200</v>
      </c>
      <c r="F36" s="81">
        <f>SUMIFS(Data!$L:$L,Data!$G:$G,B36,Data!$D:$D,$C$10,Data!$E:$E,$C$11)</f>
        <v>0</v>
      </c>
      <c r="G36" s="275">
        <f t="shared" si="4"/>
        <v>0</v>
      </c>
      <c r="I36" s="100" t="s">
        <v>94</v>
      </c>
      <c r="J36" s="88">
        <f>SUMIFS(Data!$H:$H,Data!$G:$G,I36,Data!$D:$D,$J$10,Data!$C:$C,$J$9,Data!$E:$E,$J$11)</f>
        <v>0</v>
      </c>
      <c r="K36" s="89" t="s">
        <v>10</v>
      </c>
      <c r="L36" s="80">
        <f>SUMIFS('Input keuzevariabelen'!$H:$H,'Input keuzevariabelen'!$E:$E,Footprints!I36,'Input keuzevariabelen'!$J:$J,Footprints!$L$14)</f>
        <v>200</v>
      </c>
      <c r="M36" s="90">
        <f>SUMIFS(Data!$L:$L,Data!$G:$G,I36,Data!$D:$D,$J$10,Data!$C:$C,$J$9,Data!$E:$E,$J$11)</f>
        <v>0</v>
      </c>
      <c r="N36" s="93">
        <f t="shared" si="5"/>
        <v>0</v>
      </c>
      <c r="O36" s="14"/>
      <c r="P36" s="14"/>
      <c r="Q36" s="14"/>
      <c r="R36" s="14"/>
      <c r="S36" s="14"/>
    </row>
    <row r="37" spans="1:19" ht="15.75" customHeight="1" thickTop="1" thickBot="1" x14ac:dyDescent="0.35">
      <c r="A37" s="5"/>
      <c r="B37" s="100" t="s">
        <v>95</v>
      </c>
      <c r="C37" s="79">
        <f>SUMIFS(Data!$H:$H,Data!$G:$G,B37,Data!$D:$D,$C$10,Data!$E:$E,$C$11)</f>
        <v>0</v>
      </c>
      <c r="D37" s="89" t="s">
        <v>10</v>
      </c>
      <c r="E37" s="80">
        <f>SUMIFS('Input keuzevariabelen'!$H:$H,'Input keuzevariabelen'!$E:$E,Footprints!B37,'Input keuzevariabelen'!$J:$J,Footprints!$E$14)</f>
        <v>147</v>
      </c>
      <c r="F37" s="81">
        <f>SUMIFS(Data!$L:$L,Data!$G:$G,B37,Data!$D:$D,$C$10,Data!$E:$E,$C$11)</f>
        <v>0</v>
      </c>
      <c r="G37" s="275">
        <f t="shared" si="4"/>
        <v>0</v>
      </c>
      <c r="I37" s="100" t="s">
        <v>95</v>
      </c>
      <c r="J37" s="88">
        <f>SUMIFS(Data!$H:$H,Data!$G:$G,I37,Data!$D:$D,$J$10,Data!$C:$C,$J$9,Data!$E:$E,$J$11)</f>
        <v>0</v>
      </c>
      <c r="K37" s="89" t="s">
        <v>10</v>
      </c>
      <c r="L37" s="80">
        <f>SUMIFS('Input keuzevariabelen'!$H:$H,'Input keuzevariabelen'!$E:$E,Footprints!I37,'Input keuzevariabelen'!$J:$J,Footprints!$L$14)</f>
        <v>147</v>
      </c>
      <c r="M37" s="90">
        <f>SUMIFS(Data!$L:$L,Data!$G:$G,I37,Data!$D:$D,$J$10,Data!$C:$C,$J$9,Data!$E:$E,$J$11)</f>
        <v>0</v>
      </c>
      <c r="N37" s="93">
        <f t="shared" si="5"/>
        <v>0</v>
      </c>
      <c r="O37" s="14"/>
      <c r="P37" s="14"/>
      <c r="Q37" s="14"/>
      <c r="R37" s="14"/>
      <c r="S37" s="14"/>
    </row>
    <row r="38" spans="1:19" ht="15.75" customHeight="1" x14ac:dyDescent="0.3">
      <c r="A38" s="5"/>
      <c r="B38" s="7"/>
      <c r="C38" s="5"/>
      <c r="D38" s="5"/>
      <c r="E38" s="62" t="s">
        <v>33</v>
      </c>
      <c r="F38" s="63">
        <f>SUM(F33:F37)</f>
        <v>111.6939579</v>
      </c>
      <c r="G38" s="56"/>
      <c r="I38" s="7"/>
      <c r="J38" s="5"/>
      <c r="K38" s="5"/>
      <c r="L38" s="62" t="s">
        <v>33</v>
      </c>
      <c r="M38" s="63">
        <f>SUM(M33:M37)</f>
        <v>0</v>
      </c>
      <c r="N38" s="14"/>
      <c r="O38" s="14"/>
      <c r="P38" s="14"/>
      <c r="Q38" s="14"/>
      <c r="R38" s="14"/>
      <c r="S38" s="14"/>
    </row>
    <row r="39" spans="1:19" s="14" customFormat="1" ht="15.75" customHeight="1" x14ac:dyDescent="0.3">
      <c r="A39" s="13"/>
      <c r="B39" s="31"/>
      <c r="C39" s="13"/>
      <c r="D39" s="13"/>
      <c r="E39" s="32"/>
      <c r="F39" s="33"/>
      <c r="G39" s="56"/>
      <c r="I39" s="31"/>
      <c r="J39" s="13"/>
      <c r="K39" s="13"/>
      <c r="L39" s="32"/>
      <c r="M39" s="33"/>
    </row>
    <row r="40" spans="1:19" ht="15.75" customHeight="1" thickBot="1" x14ac:dyDescent="0.35">
      <c r="A40" s="5"/>
      <c r="B40" s="7"/>
      <c r="C40" s="5"/>
      <c r="D40" s="5"/>
      <c r="E40" s="1"/>
      <c r="F40" s="51"/>
      <c r="G40" s="56"/>
      <c r="I40" s="7"/>
      <c r="J40" s="5"/>
      <c r="K40" s="5"/>
      <c r="L40" s="1"/>
      <c r="M40" s="51"/>
      <c r="N40" s="14"/>
      <c r="O40" s="14"/>
      <c r="P40" s="14"/>
      <c r="Q40" s="14"/>
      <c r="R40" s="14"/>
      <c r="S40" s="14"/>
    </row>
    <row r="41" spans="1:19" ht="15.75" customHeight="1" thickTop="1" thickBot="1" x14ac:dyDescent="0.35">
      <c r="A41" s="5"/>
      <c r="B41" s="353" t="s">
        <v>48</v>
      </c>
      <c r="C41" s="354"/>
      <c r="D41" s="354"/>
      <c r="E41" s="98"/>
      <c r="F41" s="99">
        <f>F23+F30+F38</f>
        <v>6220.3408354090016</v>
      </c>
      <c r="G41" s="56"/>
      <c r="I41" s="353" t="s">
        <v>48</v>
      </c>
      <c r="J41" s="354"/>
      <c r="K41" s="354"/>
      <c r="L41" s="98"/>
      <c r="M41" s="99">
        <f>M23+M30+M38</f>
        <v>155.71604126</v>
      </c>
      <c r="N41" s="14"/>
      <c r="O41" s="14"/>
      <c r="P41" s="14"/>
      <c r="Q41" s="14"/>
      <c r="R41" s="14"/>
      <c r="S41" s="14"/>
    </row>
    <row r="42" spans="1:19" ht="15.75" customHeight="1" thickTop="1" x14ac:dyDescent="0.3">
      <c r="A42" s="13"/>
      <c r="B42" s="14"/>
      <c r="C42" s="14"/>
      <c r="D42" s="14"/>
      <c r="E42" s="14"/>
      <c r="F42" s="13"/>
      <c r="G42" s="57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.75" customHeight="1" x14ac:dyDescent="0.3">
      <c r="A43" s="5"/>
      <c r="B43" s="14"/>
      <c r="C43" s="14"/>
      <c r="D43" s="14"/>
      <c r="E43" s="14"/>
      <c r="F43" s="60"/>
      <c r="G43" s="55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.75" customHeight="1" x14ac:dyDescent="0.3">
      <c r="A44" s="5"/>
      <c r="B44" s="14"/>
      <c r="C44" s="14"/>
      <c r="D44" s="14"/>
      <c r="E44" s="14"/>
      <c r="F44" s="5"/>
      <c r="G44" s="55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.75" customHeight="1" x14ac:dyDescent="0.3">
      <c r="A45" s="5"/>
      <c r="B45" s="346" t="s">
        <v>18</v>
      </c>
      <c r="C45" s="346"/>
      <c r="D45" s="346"/>
      <c r="E45" s="346"/>
      <c r="F45" s="5"/>
      <c r="G45" s="55"/>
      <c r="I45" s="346" t="s">
        <v>19</v>
      </c>
      <c r="J45" s="346"/>
      <c r="K45" s="346"/>
      <c r="L45" s="346"/>
      <c r="M45" s="14"/>
      <c r="N45" s="14"/>
      <c r="O45" s="14"/>
      <c r="P45" s="14"/>
      <c r="Q45" s="14"/>
      <c r="R45" s="14"/>
      <c r="S45" s="14"/>
    </row>
    <row r="46" spans="1:19" ht="15.75" customHeight="1" x14ac:dyDescent="0.3">
      <c r="A46" s="5"/>
      <c r="B46" s="18" t="s">
        <v>4</v>
      </c>
      <c r="C46" s="19" t="s">
        <v>13</v>
      </c>
      <c r="D46" s="18" t="s">
        <v>4</v>
      </c>
      <c r="E46" s="19" t="s">
        <v>13</v>
      </c>
      <c r="F46" s="5"/>
      <c r="G46" s="244"/>
      <c r="I46" s="18" t="s">
        <v>4</v>
      </c>
      <c r="J46" s="19" t="s">
        <v>13</v>
      </c>
      <c r="K46" s="18" t="s">
        <v>4</v>
      </c>
      <c r="L46" s="19" t="s">
        <v>13</v>
      </c>
      <c r="M46" s="14"/>
      <c r="N46" s="14"/>
      <c r="O46" s="14"/>
      <c r="P46" s="14"/>
      <c r="Q46" s="14"/>
      <c r="R46" s="14"/>
      <c r="S46" s="14"/>
    </row>
    <row r="47" spans="1:19" ht="15.75" customHeight="1" x14ac:dyDescent="0.3">
      <c r="A47" s="5"/>
      <c r="B47" s="48" t="s">
        <v>5</v>
      </c>
      <c r="C47" s="52">
        <f>F16</f>
        <v>356.89821559827402</v>
      </c>
      <c r="D47" s="49" t="str">
        <f>INDEX($B$47:$B$54, MATCH(E47,$C$47:$C$54,0))</f>
        <v>Brandstofverbruik wagenpark</v>
      </c>
      <c r="E47" s="50">
        <f t="shared" ref="E47:E52" si="6">LARGE($C$47:$C$54,F47)</f>
        <v>4047.4407697173342</v>
      </c>
      <c r="F47" s="204">
        <f>ROWS($F$46:F46)</f>
        <v>1</v>
      </c>
      <c r="G47" s="243"/>
      <c r="I47" s="48" t="s">
        <v>5</v>
      </c>
      <c r="J47" s="52">
        <f>M16</f>
        <v>0</v>
      </c>
      <c r="K47" s="49" t="str">
        <f>INDEX($I$47:$I$54, MATCH(L47,$J$47:$J$54,0))</f>
        <v>Brandstofverbruik wagenpark</v>
      </c>
      <c r="L47" s="50">
        <f>LARGE($J$47:$J$54,M47)</f>
        <v>127.17004493999998</v>
      </c>
      <c r="M47" s="205">
        <f>ROWS($M$46:M46)</f>
        <v>1</v>
      </c>
      <c r="N47" s="14"/>
      <c r="O47" s="14"/>
      <c r="P47" s="14"/>
      <c r="Q47" s="14"/>
      <c r="R47" s="14"/>
      <c r="S47" s="14"/>
    </row>
    <row r="48" spans="1:19" ht="15.75" customHeight="1" x14ac:dyDescent="0.3">
      <c r="A48" s="13"/>
      <c r="B48" s="48" t="s">
        <v>14</v>
      </c>
      <c r="C48" s="52">
        <f>F17</f>
        <v>0</v>
      </c>
      <c r="D48" s="49" t="str">
        <f t="shared" ref="D48:D53" si="7">INDEX($B$47:$B$54, MATCH(E48,$C$47:$C$54,0))</f>
        <v>Elektriciteitsverbruik panden</v>
      </c>
      <c r="E48" s="50">
        <f t="shared" si="6"/>
        <v>1120.0810533124748</v>
      </c>
      <c r="F48" s="204">
        <f>ROWS($F$46:F47)</f>
        <v>2</v>
      </c>
      <c r="G48" s="57"/>
      <c r="I48" s="48" t="s">
        <v>14</v>
      </c>
      <c r="J48" s="52">
        <f>M17</f>
        <v>0</v>
      </c>
      <c r="K48" s="49" t="str">
        <f t="shared" ref="K48:K54" si="8">INDEX($I$47:$I$54, MATCH(L48,$J$47:$J$54,0))</f>
        <v>Elektriciteitsverbruik wagens</v>
      </c>
      <c r="L48" s="50">
        <f t="shared" ref="L48:L53" si="9">LARGE($J$47:$J$54,M48)</f>
        <v>28.54599632</v>
      </c>
      <c r="M48" s="205">
        <f>ROWS($M$46:M47)</f>
        <v>2</v>
      </c>
      <c r="N48" s="14"/>
      <c r="O48" s="14"/>
      <c r="P48" s="14"/>
      <c r="Q48" s="14"/>
      <c r="R48" s="14"/>
      <c r="S48" s="14"/>
    </row>
    <row r="49" spans="1:19" ht="15.75" customHeight="1" x14ac:dyDescent="0.3">
      <c r="A49" s="5"/>
      <c r="B49" s="48" t="s">
        <v>109</v>
      </c>
      <c r="C49" s="52">
        <f>SUM(F18:F22)</f>
        <v>4047.4407697173342</v>
      </c>
      <c r="D49" s="49" t="str">
        <f t="shared" si="7"/>
        <v>Elektriciteitsverbruik wagens</v>
      </c>
      <c r="E49" s="50">
        <f t="shared" si="6"/>
        <v>517.51782405333324</v>
      </c>
      <c r="F49" s="204">
        <f>ROWS($F$46:F48)</f>
        <v>3</v>
      </c>
      <c r="G49" s="55"/>
      <c r="I49" s="48" t="s">
        <v>109</v>
      </c>
      <c r="J49" s="52">
        <f>SUM(M18:M22)</f>
        <v>127.17004493999998</v>
      </c>
      <c r="K49" s="49" t="str">
        <f t="shared" si="8"/>
        <v>Gasverbruik</v>
      </c>
      <c r="L49" s="50">
        <f t="shared" si="9"/>
        <v>0</v>
      </c>
      <c r="M49" s="205">
        <f>ROWS($M$46:M48)</f>
        <v>3</v>
      </c>
      <c r="N49" s="14"/>
      <c r="O49" s="14"/>
      <c r="P49" s="14"/>
      <c r="Q49" s="14"/>
      <c r="R49" s="14"/>
      <c r="S49" s="14"/>
    </row>
    <row r="50" spans="1:19" ht="15.75" customHeight="1" x14ac:dyDescent="0.3">
      <c r="A50" s="13"/>
      <c r="B50" s="48" t="s">
        <v>196</v>
      </c>
      <c r="C50" s="52">
        <f>SUM(F26:F27)</f>
        <v>1120.0810533124748</v>
      </c>
      <c r="D50" s="49" t="str">
        <f t="shared" ref="D50" si="10">INDEX($B$47:$B$54, MATCH(E50,$C$47:$C$54,0))</f>
        <v>Gasverbruik</v>
      </c>
      <c r="E50" s="50">
        <f t="shared" si="6"/>
        <v>356.89821559827402</v>
      </c>
      <c r="F50" s="204">
        <f>ROWS($F$46:F49)</f>
        <v>4</v>
      </c>
      <c r="G50" s="57"/>
      <c r="I50" s="48" t="s">
        <v>196</v>
      </c>
      <c r="J50" s="52">
        <f>SUM(M26:M27)</f>
        <v>0</v>
      </c>
      <c r="K50" s="49" t="str">
        <f t="shared" ref="K50" si="11">INDEX($I$47:$I$54, MATCH(L50,$J$47:$J$54,0))</f>
        <v>Gasverbruik</v>
      </c>
      <c r="L50" s="50">
        <f t="shared" ref="L50" si="12">LARGE($J$47:$J$54,M50)</f>
        <v>0</v>
      </c>
      <c r="M50" s="205">
        <f>ROWS($M$46:M49)</f>
        <v>4</v>
      </c>
      <c r="N50" s="14"/>
      <c r="O50" s="14"/>
      <c r="P50" s="14"/>
      <c r="Q50" s="14"/>
      <c r="R50" s="14"/>
      <c r="S50" s="14"/>
    </row>
    <row r="51" spans="1:19" ht="15.75" customHeight="1" x14ac:dyDescent="0.3">
      <c r="A51" s="13"/>
      <c r="B51" s="48" t="s">
        <v>197</v>
      </c>
      <c r="C51" s="52">
        <f>SUM(F28)</f>
        <v>517.51782405333324</v>
      </c>
      <c r="D51" s="49" t="str">
        <f t="shared" si="7"/>
        <v>Zakelijk vervoer</v>
      </c>
      <c r="E51" s="50">
        <f t="shared" si="6"/>
        <v>111.6939579</v>
      </c>
      <c r="F51" s="204">
        <f>ROWS($F$46:F50)</f>
        <v>5</v>
      </c>
      <c r="G51" s="57"/>
      <c r="I51" s="48" t="s">
        <v>197</v>
      </c>
      <c r="J51" s="52">
        <f>SUM(M28)</f>
        <v>28.54599632</v>
      </c>
      <c r="K51" s="49" t="str">
        <f t="shared" si="8"/>
        <v>Gasverbruik</v>
      </c>
      <c r="L51" s="50">
        <f t="shared" si="9"/>
        <v>0</v>
      </c>
      <c r="M51" s="205">
        <f>ROWS($M$46:M50)</f>
        <v>5</v>
      </c>
      <c r="N51" s="14"/>
      <c r="O51" s="14"/>
      <c r="P51" s="14"/>
      <c r="Q51" s="14"/>
      <c r="R51" s="14"/>
      <c r="S51" s="14"/>
    </row>
    <row r="52" spans="1:19" ht="15.75" customHeight="1" x14ac:dyDescent="0.3">
      <c r="A52" s="13"/>
      <c r="B52" s="48" t="s">
        <v>110</v>
      </c>
      <c r="C52" s="52">
        <f>F29</f>
        <v>66.709014827586216</v>
      </c>
      <c r="D52" s="49" t="str">
        <f t="shared" si="7"/>
        <v>Warmtelevering</v>
      </c>
      <c r="E52" s="50">
        <f t="shared" si="6"/>
        <v>66.709014827586216</v>
      </c>
      <c r="F52" s="204">
        <f>ROWS($F$46:F51)</f>
        <v>6</v>
      </c>
      <c r="G52" s="57"/>
      <c r="I52" s="48" t="s">
        <v>110</v>
      </c>
      <c r="J52" s="52">
        <f>M29</f>
        <v>0</v>
      </c>
      <c r="K52" s="49" t="str">
        <f t="shared" si="8"/>
        <v>Gasverbruik</v>
      </c>
      <c r="L52" s="50">
        <f t="shared" si="9"/>
        <v>0</v>
      </c>
      <c r="M52" s="205">
        <f>ROWS($M$46:M51)</f>
        <v>6</v>
      </c>
      <c r="N52" s="14"/>
      <c r="O52" s="14"/>
      <c r="P52" s="14"/>
      <c r="Q52" s="14"/>
      <c r="R52" s="14"/>
      <c r="S52" s="14"/>
    </row>
    <row r="53" spans="1:19" ht="15.75" customHeight="1" x14ac:dyDescent="0.3">
      <c r="A53" s="5"/>
      <c r="B53" s="48" t="s">
        <v>15</v>
      </c>
      <c r="C53" s="53">
        <f>F33+F34</f>
        <v>111.6939579</v>
      </c>
      <c r="D53" s="49" t="str">
        <f t="shared" si="7"/>
        <v>Brandstofverbruik bedrijfsmiddelen</v>
      </c>
      <c r="E53" s="50">
        <f t="shared" ref="E53:E54" si="13">LARGE($C$47:$C$54,F53)</f>
        <v>0</v>
      </c>
      <c r="F53" s="204">
        <f>ROWS($F$46:F52)</f>
        <v>7</v>
      </c>
      <c r="G53" s="55"/>
      <c r="I53" s="48" t="s">
        <v>15</v>
      </c>
      <c r="J53" s="53">
        <f>M33+M34</f>
        <v>0</v>
      </c>
      <c r="K53" s="49" t="str">
        <f t="shared" si="8"/>
        <v>Gasverbruik</v>
      </c>
      <c r="L53" s="50">
        <f t="shared" si="9"/>
        <v>0</v>
      </c>
      <c r="M53" s="205">
        <f>ROWS($M$46:M52)</f>
        <v>7</v>
      </c>
      <c r="N53" s="14"/>
      <c r="O53" s="14"/>
      <c r="P53" s="14"/>
      <c r="Q53" s="14"/>
      <c r="R53" s="14"/>
      <c r="S53" s="14"/>
    </row>
    <row r="54" spans="1:19" ht="15.75" customHeight="1" x14ac:dyDescent="0.3">
      <c r="A54" s="5"/>
      <c r="B54" s="49" t="s">
        <v>8</v>
      </c>
      <c r="C54" s="53">
        <f>SUM(F35:F37)</f>
        <v>0</v>
      </c>
      <c r="D54" s="49" t="s">
        <v>8</v>
      </c>
      <c r="E54" s="50">
        <f t="shared" si="13"/>
        <v>0</v>
      </c>
      <c r="F54" s="204">
        <f>ROWS($F$46:F53)</f>
        <v>8</v>
      </c>
      <c r="G54" s="55"/>
      <c r="I54" s="49" t="s">
        <v>8</v>
      </c>
      <c r="J54" s="53">
        <f>SUM(M35:M37)</f>
        <v>0</v>
      </c>
      <c r="K54" s="49" t="str">
        <f t="shared" si="8"/>
        <v>Gasverbruik</v>
      </c>
      <c r="L54" s="50">
        <f>LARGE($J$47:$J$54,M54)</f>
        <v>0</v>
      </c>
      <c r="M54" s="205">
        <f>ROWS($M$46:M53)</f>
        <v>8</v>
      </c>
      <c r="N54" s="14"/>
      <c r="O54" s="14"/>
      <c r="P54" s="14"/>
      <c r="Q54" s="14"/>
      <c r="R54" s="14"/>
      <c r="S54" s="14"/>
    </row>
    <row r="55" spans="1:19" ht="15.75" customHeight="1" x14ac:dyDescent="0.3">
      <c r="A55" s="5"/>
      <c r="B55" s="14"/>
      <c r="C55" s="14"/>
      <c r="D55" s="14"/>
      <c r="E55" s="14"/>
      <c r="F55" s="5"/>
      <c r="G55" s="55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.75" customHeight="1" x14ac:dyDescent="0.3">
      <c r="A56" s="5"/>
      <c r="B56" s="14"/>
      <c r="C56" s="14"/>
      <c r="D56" s="14"/>
      <c r="E56" s="14"/>
      <c r="F56" s="5"/>
      <c r="G56" s="55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.75" customHeight="1" x14ac:dyDescent="0.3">
      <c r="A57" s="13"/>
      <c r="B57" s="14"/>
      <c r="C57" s="14"/>
      <c r="D57" s="14"/>
      <c r="E57" s="14"/>
      <c r="F57" s="13"/>
      <c r="G57" s="57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.75" customHeight="1" x14ac:dyDescent="0.3">
      <c r="A58" s="13"/>
      <c r="B58" s="14"/>
      <c r="C58" s="14"/>
      <c r="D58" s="14"/>
      <c r="E58" s="14"/>
      <c r="F58" s="13"/>
      <c r="G58" s="57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  <row r="59" spans="1:19" ht="15.75" customHeight="1" x14ac:dyDescent="0.3">
      <c r="A59" s="13"/>
      <c r="B59" s="14"/>
      <c r="C59" s="14"/>
      <c r="D59" s="14"/>
      <c r="E59" s="14"/>
      <c r="F59" s="13"/>
      <c r="G59" s="57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</row>
    <row r="60" spans="1:19" ht="15.75" customHeight="1" x14ac:dyDescent="0.3">
      <c r="A60" s="13"/>
      <c r="B60" s="14"/>
      <c r="C60" s="14"/>
      <c r="D60" s="14"/>
      <c r="E60" s="14"/>
      <c r="F60" s="13"/>
      <c r="G60" s="57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</row>
    <row r="61" spans="1:19" ht="15.75" customHeight="1" x14ac:dyDescent="0.3">
      <c r="A61" s="13"/>
      <c r="B61" s="14"/>
      <c r="C61" s="14"/>
      <c r="D61" s="14"/>
      <c r="E61" s="14"/>
      <c r="F61" s="13"/>
      <c r="G61" s="57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</row>
    <row r="62" spans="1:19" ht="15.75" customHeight="1" x14ac:dyDescent="0.3">
      <c r="A62" s="13"/>
      <c r="B62" s="14"/>
      <c r="C62" s="14"/>
      <c r="D62" s="14"/>
      <c r="E62" s="14"/>
      <c r="F62" s="13"/>
      <c r="G62" s="57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</row>
    <row r="63" spans="1:19" ht="15.75" customHeight="1" x14ac:dyDescent="0.3">
      <c r="A63" s="13"/>
      <c r="B63" s="14"/>
      <c r="C63" s="14"/>
      <c r="D63" s="14"/>
      <c r="E63" s="14"/>
      <c r="F63" s="13"/>
      <c r="G63" s="57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</row>
    <row r="64" spans="1:19" ht="15.75" customHeight="1" x14ac:dyDescent="0.3">
      <c r="A64" s="5"/>
      <c r="B64" s="14"/>
      <c r="C64" s="14"/>
      <c r="D64" s="14"/>
      <c r="E64" s="14"/>
      <c r="F64" s="5"/>
      <c r="G64" s="55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</row>
    <row r="65" spans="1:19" ht="15.75" customHeight="1" x14ac:dyDescent="0.3">
      <c r="A65" s="5"/>
      <c r="B65" s="14"/>
      <c r="C65" s="14"/>
      <c r="D65" s="14"/>
      <c r="E65" s="14"/>
      <c r="F65" s="5"/>
      <c r="G65" s="55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</row>
    <row r="66" spans="1:19" ht="15.75" customHeight="1" x14ac:dyDescent="0.3">
      <c r="A66" s="5"/>
      <c r="B66" s="14"/>
      <c r="C66" s="14"/>
      <c r="D66" s="14"/>
      <c r="E66" s="14"/>
      <c r="F66" s="5"/>
      <c r="G66" s="55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</row>
    <row r="67" spans="1:19" ht="15.75" customHeight="1" x14ac:dyDescent="0.3">
      <c r="A67" s="5"/>
      <c r="B67" s="14"/>
      <c r="C67" s="14"/>
      <c r="D67" s="14"/>
      <c r="E67" s="14"/>
      <c r="F67" s="5"/>
      <c r="G67" s="55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</row>
    <row r="68" spans="1:19" ht="15.75" customHeight="1" x14ac:dyDescent="0.3">
      <c r="A68" s="5"/>
      <c r="B68" s="14"/>
      <c r="C68" s="14"/>
      <c r="D68" s="14"/>
      <c r="E68" s="14"/>
      <c r="F68" s="5"/>
      <c r="G68" s="55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</row>
    <row r="69" spans="1:19" ht="15.75" customHeight="1" x14ac:dyDescent="0.3">
      <c r="A69" s="5"/>
      <c r="B69" s="14"/>
      <c r="C69" s="14"/>
      <c r="D69" s="14"/>
      <c r="E69" s="14"/>
      <c r="F69" s="5"/>
      <c r="G69" s="55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</row>
    <row r="70" spans="1:19" ht="15.75" customHeight="1" x14ac:dyDescent="0.3">
      <c r="A70" s="5"/>
      <c r="B70" s="14"/>
      <c r="C70" s="14"/>
      <c r="D70" s="14"/>
      <c r="E70" s="14"/>
      <c r="F70" s="5"/>
      <c r="G70" s="55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</row>
    <row r="71" spans="1:19" ht="15.75" customHeight="1" x14ac:dyDescent="0.3">
      <c r="A71" s="5"/>
      <c r="B71" s="14"/>
      <c r="C71" s="14"/>
      <c r="D71" s="14"/>
      <c r="E71" s="14"/>
      <c r="F71" s="5"/>
      <c r="G71" s="55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</row>
    <row r="72" spans="1:19" ht="15.75" customHeight="1" x14ac:dyDescent="0.3">
      <c r="A72" s="5"/>
      <c r="B72" s="14"/>
      <c r="C72" s="14"/>
      <c r="D72" s="14"/>
      <c r="E72" s="14"/>
      <c r="F72" s="5"/>
      <c r="G72" s="55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</row>
    <row r="73" spans="1:19" ht="15.75" customHeight="1" x14ac:dyDescent="0.3">
      <c r="A73" s="5"/>
      <c r="B73" s="14"/>
      <c r="C73" s="14"/>
      <c r="D73" s="14"/>
      <c r="E73" s="14"/>
      <c r="F73" s="5"/>
      <c r="G73" s="55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</row>
    <row r="74" spans="1:19" ht="15.75" customHeight="1" x14ac:dyDescent="0.3">
      <c r="A74" s="5"/>
      <c r="B74" s="14"/>
      <c r="C74" s="14"/>
      <c r="D74" s="14"/>
      <c r="E74" s="14"/>
      <c r="F74" s="5"/>
      <c r="G74" s="55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</row>
    <row r="75" spans="1:19" ht="15.75" customHeight="1" x14ac:dyDescent="0.3">
      <c r="A75" s="5"/>
      <c r="B75" s="14"/>
      <c r="C75" s="14"/>
      <c r="D75" s="14"/>
      <c r="E75" s="14"/>
      <c r="F75" s="5"/>
      <c r="G75" s="55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</row>
    <row r="76" spans="1:19" ht="15.75" customHeight="1" x14ac:dyDescent="0.3">
      <c r="A76" s="5"/>
      <c r="B76" s="14"/>
      <c r="C76" s="14"/>
      <c r="D76" s="14"/>
      <c r="E76" s="14"/>
      <c r="F76" s="5"/>
      <c r="G76" s="55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</row>
    <row r="77" spans="1:19" ht="15.75" customHeight="1" x14ac:dyDescent="0.3">
      <c r="A77" s="5"/>
      <c r="B77" s="14"/>
      <c r="C77" s="14"/>
      <c r="D77" s="14"/>
      <c r="E77" s="14"/>
      <c r="F77" s="5"/>
      <c r="G77" s="55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</row>
    <row r="78" spans="1:19" ht="15.75" customHeight="1" x14ac:dyDescent="0.3">
      <c r="A78" s="5"/>
      <c r="B78" s="14"/>
      <c r="C78" s="14"/>
      <c r="D78" s="14"/>
      <c r="E78" s="14"/>
      <c r="F78" s="5"/>
      <c r="G78" s="55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</row>
    <row r="79" spans="1:19" ht="15.75" customHeight="1" x14ac:dyDescent="0.3">
      <c r="A79" s="5"/>
      <c r="C79" s="14">
        <f>500*7.5</f>
        <v>3750</v>
      </c>
      <c r="D79" s="14"/>
      <c r="E79" s="14"/>
      <c r="F79" s="5"/>
      <c r="G79" s="55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</row>
    <row r="80" spans="1:19" ht="15.75" customHeight="1" x14ac:dyDescent="0.3">
      <c r="A80" s="5"/>
      <c r="C80" s="14"/>
      <c r="D80" s="14"/>
      <c r="E80" s="14"/>
      <c r="F80" s="5"/>
      <c r="G80" s="55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</row>
    <row r="81" spans="1:19" ht="15.75" customHeight="1" x14ac:dyDescent="0.3">
      <c r="A81" s="5"/>
      <c r="C81" s="14"/>
      <c r="D81" s="14"/>
      <c r="E81" s="14"/>
      <c r="F81" s="5"/>
      <c r="G81" s="55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</row>
    <row r="82" spans="1:19" ht="15.75" customHeight="1" x14ac:dyDescent="0.3">
      <c r="A82" s="5"/>
      <c r="C82" s="14"/>
      <c r="D82" s="14"/>
      <c r="E82" s="14"/>
      <c r="F82" s="5"/>
      <c r="G82" s="55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</row>
    <row r="83" spans="1:19" ht="15.75" customHeight="1" x14ac:dyDescent="0.3">
      <c r="A83" s="5"/>
      <c r="C83" s="14"/>
      <c r="D83" s="14"/>
      <c r="E83" s="14"/>
      <c r="F83" s="5"/>
      <c r="G83" s="55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</row>
    <row r="84" spans="1:19" ht="15.75" customHeight="1" x14ac:dyDescent="0.3">
      <c r="A84" s="5"/>
      <c r="C84" s="231"/>
      <c r="D84" s="14"/>
      <c r="E84" s="14"/>
      <c r="F84" s="5"/>
      <c r="G84" s="55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</row>
    <row r="85" spans="1:19" ht="15.75" customHeight="1" x14ac:dyDescent="0.3">
      <c r="A85" s="5"/>
      <c r="C85" s="14"/>
      <c r="D85" s="14"/>
      <c r="E85" s="14"/>
      <c r="F85" s="5"/>
      <c r="G85" s="55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</row>
    <row r="86" spans="1:19" ht="15.75" customHeight="1" x14ac:dyDescent="0.3">
      <c r="A86" s="5"/>
      <c r="C86" s="14"/>
      <c r="D86" s="14"/>
      <c r="E86" s="14"/>
      <c r="F86" s="5"/>
      <c r="G86" s="55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</row>
    <row r="87" spans="1:19" ht="15.75" customHeight="1" x14ac:dyDescent="0.3">
      <c r="A87" s="5"/>
      <c r="C87" s="14"/>
      <c r="D87" s="14"/>
      <c r="E87" s="14"/>
      <c r="F87" s="5"/>
      <c r="G87" s="55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</row>
    <row r="88" spans="1:19" ht="15.75" customHeight="1" x14ac:dyDescent="0.3">
      <c r="A88" s="13"/>
      <c r="C88" s="14"/>
      <c r="D88" s="14"/>
      <c r="E88" s="14"/>
      <c r="F88" s="13"/>
      <c r="G88" s="57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</row>
    <row r="89" spans="1:19" ht="15.75" customHeight="1" x14ac:dyDescent="0.3">
      <c r="A89" s="13"/>
      <c r="C89" s="14"/>
      <c r="D89" s="14"/>
      <c r="E89" s="14"/>
      <c r="F89" s="13"/>
      <c r="G89" s="57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</row>
    <row r="90" spans="1:19" ht="15.75" customHeight="1" x14ac:dyDescent="0.3">
      <c r="A90" s="5"/>
      <c r="C90" s="14"/>
      <c r="D90" s="14"/>
      <c r="E90" s="14"/>
      <c r="F90" s="5"/>
      <c r="G90" s="55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</row>
    <row r="91" spans="1:19" ht="15.75" customHeight="1" x14ac:dyDescent="0.3">
      <c r="A91" s="5"/>
      <c r="B91" s="14"/>
      <c r="C91" s="14"/>
      <c r="D91" s="14"/>
      <c r="E91" s="14"/>
      <c r="F91" s="5"/>
      <c r="G91" s="55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</row>
    <row r="92" spans="1:19" ht="15.75" customHeight="1" x14ac:dyDescent="0.3">
      <c r="A92" s="5"/>
      <c r="C92" s="14"/>
      <c r="D92" s="14"/>
      <c r="E92" s="14"/>
      <c r="F92" s="5"/>
      <c r="G92" s="55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</row>
    <row r="93" spans="1:19" ht="15.75" customHeight="1" x14ac:dyDescent="0.3">
      <c r="A93" s="5"/>
      <c r="C93" s="14"/>
      <c r="D93" s="14"/>
      <c r="E93" s="14"/>
      <c r="F93" s="5"/>
      <c r="G93" s="55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</row>
    <row r="94" spans="1:19" ht="15.75" customHeight="1" x14ac:dyDescent="0.3">
      <c r="A94" s="5"/>
      <c r="B94" s="14"/>
      <c r="C94" s="14"/>
      <c r="D94" s="14"/>
      <c r="E94" s="14"/>
      <c r="F94" s="5"/>
      <c r="G94" s="55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</row>
    <row r="95" spans="1:19" ht="15.75" customHeight="1" x14ac:dyDescent="0.3">
      <c r="A95" s="5"/>
      <c r="B95" s="14"/>
      <c r="C95" s="14"/>
      <c r="D95" s="14"/>
      <c r="E95" s="14"/>
      <c r="F95" s="5"/>
      <c r="G95" s="55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</row>
    <row r="96" spans="1:19" ht="15.75" customHeight="1" x14ac:dyDescent="0.3">
      <c r="A96" s="5"/>
      <c r="B96" s="14"/>
      <c r="C96" s="14"/>
      <c r="D96" s="14"/>
      <c r="E96" s="14"/>
      <c r="F96" s="5"/>
      <c r="G96" s="55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</row>
    <row r="97" spans="1:19" ht="15.75" customHeight="1" x14ac:dyDescent="0.3">
      <c r="A97" s="5"/>
      <c r="B97" s="14"/>
      <c r="C97" s="14"/>
      <c r="D97" s="14"/>
      <c r="E97" s="14"/>
      <c r="F97" s="5"/>
      <c r="G97" s="55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</row>
    <row r="98" spans="1:19" ht="15.75" customHeight="1" x14ac:dyDescent="0.3">
      <c r="A98" s="5"/>
      <c r="B98" s="14"/>
      <c r="C98" s="14"/>
      <c r="D98" s="14"/>
      <c r="E98" s="14"/>
      <c r="F98" s="5"/>
      <c r="G98" s="55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</row>
    <row r="99" spans="1:19" ht="15.75" customHeight="1" x14ac:dyDescent="0.3">
      <c r="A99" s="5"/>
      <c r="B99" s="14"/>
      <c r="C99" s="14"/>
      <c r="D99" s="14"/>
      <c r="E99" s="14"/>
      <c r="F99" s="5"/>
      <c r="G99" s="55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</row>
    <row r="100" spans="1:19" ht="15.75" customHeight="1" x14ac:dyDescent="0.3">
      <c r="A100" s="5"/>
      <c r="B100" s="14"/>
      <c r="C100" s="14"/>
      <c r="D100" s="14"/>
      <c r="E100" s="14"/>
      <c r="F100" s="5"/>
      <c r="G100" s="55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</row>
    <row r="101" spans="1:19" ht="15.75" customHeight="1" x14ac:dyDescent="0.3">
      <c r="A101" s="5"/>
      <c r="B101" s="14"/>
      <c r="C101" s="14"/>
      <c r="D101" s="14"/>
      <c r="E101" s="14"/>
      <c r="F101" s="5"/>
      <c r="G101" s="55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</row>
    <row r="102" spans="1:19" ht="15.75" customHeight="1" x14ac:dyDescent="0.3">
      <c r="A102" s="5"/>
      <c r="B102" s="14"/>
      <c r="C102" s="14"/>
      <c r="D102" s="14"/>
      <c r="E102" s="14"/>
      <c r="F102" s="5"/>
      <c r="G102" s="55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</row>
    <row r="103" spans="1:19" ht="15.75" customHeight="1" x14ac:dyDescent="0.3">
      <c r="A103" s="5"/>
      <c r="B103" s="14"/>
      <c r="C103" s="14"/>
      <c r="D103" s="14"/>
      <c r="E103" s="14"/>
      <c r="F103" s="5"/>
      <c r="G103" s="55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</row>
    <row r="104" spans="1:19" ht="15.75" customHeight="1" x14ac:dyDescent="0.3">
      <c r="A104" s="5"/>
      <c r="B104" s="14"/>
      <c r="C104" s="14"/>
      <c r="D104" s="14"/>
      <c r="E104" s="14"/>
      <c r="F104" s="5"/>
      <c r="G104" s="55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</row>
    <row r="105" spans="1:19" ht="15.75" customHeight="1" x14ac:dyDescent="0.3">
      <c r="A105" s="5"/>
      <c r="B105" s="14"/>
      <c r="C105" s="14"/>
      <c r="D105" s="14"/>
      <c r="E105" s="14"/>
      <c r="F105" s="5"/>
      <c r="G105" s="55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</row>
    <row r="106" spans="1:19" ht="15.75" customHeight="1" x14ac:dyDescent="0.3">
      <c r="A106" s="5"/>
      <c r="B106" s="14"/>
      <c r="C106" s="14"/>
      <c r="D106" s="14"/>
      <c r="E106" s="14"/>
      <c r="F106" s="5"/>
      <c r="G106" s="55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</row>
    <row r="107" spans="1:19" ht="15.75" customHeight="1" x14ac:dyDescent="0.3">
      <c r="A107" s="5"/>
      <c r="B107" s="14"/>
      <c r="C107" s="14"/>
      <c r="D107" s="14"/>
      <c r="E107" s="14"/>
      <c r="F107" s="5"/>
      <c r="G107" s="55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</row>
    <row r="108" spans="1:19" ht="15.75" customHeight="1" x14ac:dyDescent="0.3">
      <c r="A108" s="5"/>
      <c r="B108" s="14"/>
      <c r="C108" s="14"/>
      <c r="D108" s="14"/>
      <c r="E108" s="14"/>
      <c r="F108" s="5"/>
      <c r="G108" s="55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</row>
    <row r="109" spans="1:19" ht="15.75" customHeight="1" x14ac:dyDescent="0.3">
      <c r="A109" s="5"/>
      <c r="B109" s="14"/>
      <c r="C109" s="14"/>
      <c r="D109" s="14"/>
      <c r="E109" s="14"/>
      <c r="F109" s="5"/>
      <c r="G109" s="55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</row>
    <row r="110" spans="1:19" ht="15.75" customHeight="1" x14ac:dyDescent="0.3">
      <c r="A110" s="5"/>
      <c r="B110" s="14"/>
      <c r="C110" s="14"/>
      <c r="D110" s="14"/>
      <c r="E110" s="14"/>
      <c r="F110" s="5"/>
      <c r="G110" s="55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</row>
    <row r="111" spans="1:19" ht="15.75" customHeight="1" x14ac:dyDescent="0.3">
      <c r="A111" s="5"/>
      <c r="B111" s="14"/>
      <c r="C111" s="14"/>
      <c r="D111" s="14"/>
      <c r="E111" s="14"/>
      <c r="F111" s="5"/>
      <c r="G111" s="55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</row>
    <row r="112" spans="1:19" ht="15.75" customHeight="1" x14ac:dyDescent="0.3">
      <c r="A112" s="5"/>
      <c r="B112" s="14"/>
      <c r="C112" s="14"/>
      <c r="D112" s="14"/>
      <c r="E112" s="14"/>
      <c r="F112" s="5"/>
      <c r="G112" s="55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</row>
    <row r="113" spans="1:19" ht="15.75" customHeight="1" x14ac:dyDescent="0.3">
      <c r="A113" s="5"/>
      <c r="B113" s="14"/>
      <c r="C113" s="14"/>
      <c r="D113" s="14"/>
      <c r="E113" s="14"/>
      <c r="F113" s="5"/>
      <c r="G113" s="55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</row>
    <row r="114" spans="1:19" ht="15.75" customHeight="1" x14ac:dyDescent="0.3">
      <c r="A114" s="5"/>
      <c r="B114" s="14"/>
      <c r="C114" s="14"/>
      <c r="D114" s="14"/>
      <c r="E114" s="14"/>
      <c r="F114" s="5"/>
      <c r="G114" s="55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</row>
    <row r="115" spans="1:19" ht="15.75" customHeight="1" x14ac:dyDescent="0.3">
      <c r="A115" s="5"/>
      <c r="B115" s="14"/>
      <c r="C115" s="14"/>
      <c r="D115" s="14"/>
      <c r="E115" s="14"/>
      <c r="F115" s="5"/>
      <c r="G115" s="55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</row>
    <row r="116" spans="1:19" ht="15.75" customHeight="1" x14ac:dyDescent="0.3">
      <c r="A116" s="5"/>
      <c r="B116" s="14"/>
      <c r="C116" s="14"/>
      <c r="D116" s="14"/>
      <c r="E116" s="14"/>
      <c r="F116" s="5"/>
      <c r="G116" s="55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</row>
    <row r="117" spans="1:19" ht="15.75" customHeight="1" x14ac:dyDescent="0.3">
      <c r="A117" s="5"/>
      <c r="B117" s="14"/>
      <c r="C117" s="14"/>
      <c r="D117" s="14"/>
      <c r="E117" s="14"/>
      <c r="F117" s="5"/>
      <c r="G117" s="55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</row>
    <row r="118" spans="1:19" ht="15.75" customHeight="1" x14ac:dyDescent="0.3">
      <c r="A118" s="5"/>
      <c r="B118" s="14"/>
      <c r="C118" s="14"/>
      <c r="D118" s="14"/>
      <c r="E118" s="14"/>
      <c r="F118" s="5"/>
      <c r="G118" s="55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</row>
    <row r="119" spans="1:19" ht="15.75" customHeight="1" x14ac:dyDescent="0.3">
      <c r="A119" s="13"/>
      <c r="B119" s="14"/>
      <c r="C119" s="14"/>
      <c r="D119" s="14"/>
      <c r="E119" s="14"/>
      <c r="F119" s="13"/>
      <c r="G119" s="57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</row>
    <row r="120" spans="1:19" ht="15.75" customHeight="1" x14ac:dyDescent="0.3">
      <c r="A120" s="13"/>
      <c r="B120" s="14"/>
      <c r="C120" s="14"/>
      <c r="D120" s="14"/>
      <c r="E120" s="14"/>
      <c r="F120" s="13"/>
      <c r="G120" s="57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</row>
    <row r="121" spans="1:19" ht="15.75" customHeight="1" x14ac:dyDescent="0.3">
      <c r="A121" s="13"/>
      <c r="B121" s="14"/>
      <c r="C121" s="14"/>
      <c r="D121" s="14"/>
      <c r="E121" s="14"/>
      <c r="F121" s="13"/>
      <c r="G121" s="57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</row>
    <row r="122" spans="1:19" ht="15.75" customHeight="1" x14ac:dyDescent="0.3">
      <c r="A122" s="13"/>
      <c r="B122" s="14"/>
      <c r="C122" s="14"/>
      <c r="D122" s="14"/>
      <c r="E122" s="14"/>
      <c r="F122" s="13"/>
      <c r="G122" s="57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</row>
    <row r="123" spans="1:19" ht="15.75" customHeight="1" x14ac:dyDescent="0.3">
      <c r="A123" s="13"/>
      <c r="B123" s="14"/>
      <c r="C123" s="14"/>
      <c r="D123" s="14"/>
      <c r="E123" s="14"/>
      <c r="F123" s="13"/>
      <c r="G123" s="57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</row>
    <row r="124" spans="1:19" ht="15.75" customHeight="1" x14ac:dyDescent="0.3">
      <c r="A124" s="13"/>
      <c r="B124" s="14"/>
      <c r="C124" s="14"/>
      <c r="D124" s="14"/>
      <c r="E124" s="14"/>
      <c r="F124" s="13"/>
      <c r="G124" s="57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</row>
    <row r="125" spans="1:19" ht="15.75" customHeight="1" x14ac:dyDescent="0.3">
      <c r="A125" s="13"/>
      <c r="B125" s="14"/>
      <c r="C125" s="14"/>
      <c r="D125" s="14"/>
      <c r="E125" s="14"/>
      <c r="F125" s="13"/>
      <c r="G125" s="57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</row>
    <row r="126" spans="1:19" ht="15.75" customHeight="1" x14ac:dyDescent="0.3">
      <c r="A126" s="13"/>
      <c r="B126" s="14"/>
      <c r="C126" s="14"/>
      <c r="D126" s="14"/>
      <c r="E126" s="14"/>
      <c r="F126" s="13"/>
      <c r="G126" s="57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</row>
    <row r="127" spans="1:19" ht="15.75" customHeight="1" x14ac:dyDescent="0.3">
      <c r="A127" s="13"/>
      <c r="B127" s="14"/>
      <c r="C127" s="14"/>
      <c r="D127" s="14"/>
      <c r="E127" s="14"/>
      <c r="F127" s="13"/>
      <c r="G127" s="57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</row>
    <row r="128" spans="1:19" ht="15.75" customHeight="1" x14ac:dyDescent="0.3">
      <c r="A128" s="5"/>
      <c r="B128" s="14"/>
      <c r="C128" s="14"/>
      <c r="D128" s="14"/>
      <c r="E128" s="14"/>
      <c r="F128" s="5"/>
      <c r="G128" s="55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</row>
    <row r="129" spans="1:19" ht="15.75" customHeight="1" x14ac:dyDescent="0.3">
      <c r="A129" s="5"/>
      <c r="B129" s="14"/>
      <c r="C129" s="14"/>
      <c r="D129" s="14"/>
      <c r="E129" s="14"/>
      <c r="F129" s="5"/>
      <c r="G129" s="55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</row>
    <row r="130" spans="1:19" ht="15.75" customHeight="1" x14ac:dyDescent="0.3">
      <c r="A130" s="5"/>
      <c r="B130" s="14"/>
      <c r="C130" s="14"/>
      <c r="D130" s="14"/>
      <c r="E130" s="14"/>
      <c r="F130" s="5"/>
      <c r="G130" s="55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</row>
    <row r="131" spans="1:19" ht="15.75" customHeight="1" x14ac:dyDescent="0.3">
      <c r="A131" s="5"/>
      <c r="B131" s="14"/>
      <c r="C131" s="14"/>
      <c r="D131" s="14"/>
      <c r="E131" s="14"/>
      <c r="F131" s="5"/>
      <c r="G131" s="55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</row>
    <row r="132" spans="1:19" ht="15.75" customHeight="1" x14ac:dyDescent="0.3">
      <c r="A132" s="5"/>
      <c r="B132" s="14"/>
      <c r="C132" s="14"/>
      <c r="D132" s="14"/>
      <c r="E132" s="14"/>
      <c r="F132" s="5"/>
      <c r="G132" s="55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</row>
    <row r="133" spans="1:19" ht="15.75" customHeight="1" x14ac:dyDescent="0.3">
      <c r="A133" s="5"/>
      <c r="B133" s="14"/>
      <c r="C133" s="14"/>
      <c r="D133" s="14"/>
      <c r="E133" s="14"/>
      <c r="F133" s="5"/>
      <c r="G133" s="55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</row>
    <row r="134" spans="1:19" ht="15.75" customHeight="1" x14ac:dyDescent="0.3">
      <c r="A134" s="5"/>
      <c r="B134" s="14"/>
      <c r="C134" s="14"/>
      <c r="D134" s="14"/>
      <c r="E134" s="14"/>
      <c r="F134" s="5"/>
      <c r="G134" s="55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</row>
    <row r="135" spans="1:19" ht="15.75" customHeight="1" x14ac:dyDescent="0.3">
      <c r="A135" s="5"/>
      <c r="B135" s="14"/>
      <c r="C135" s="14"/>
      <c r="D135" s="14"/>
      <c r="E135" s="14"/>
      <c r="F135" s="5"/>
      <c r="G135" s="55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</row>
    <row r="136" spans="1:19" ht="15.75" customHeight="1" x14ac:dyDescent="0.3">
      <c r="A136" s="5"/>
      <c r="B136" s="14"/>
      <c r="C136" s="14"/>
      <c r="D136" s="14"/>
      <c r="E136" s="14"/>
      <c r="F136" s="5"/>
      <c r="G136" s="55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</row>
    <row r="137" spans="1:19" ht="15.75" customHeight="1" x14ac:dyDescent="0.3">
      <c r="A137" s="5"/>
      <c r="B137" s="14"/>
      <c r="C137" s="14"/>
      <c r="D137" s="14"/>
      <c r="E137" s="14"/>
      <c r="F137" s="5"/>
      <c r="G137" s="55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</row>
    <row r="138" spans="1:19" ht="15.75" customHeight="1" x14ac:dyDescent="0.3">
      <c r="A138" s="5"/>
      <c r="B138" s="14"/>
      <c r="C138" s="14"/>
      <c r="D138" s="14"/>
      <c r="E138" s="14"/>
      <c r="F138" s="5"/>
      <c r="G138" s="55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</row>
    <row r="139" spans="1:19" ht="15.75" customHeight="1" x14ac:dyDescent="0.3">
      <c r="A139" s="5"/>
      <c r="B139" s="14"/>
      <c r="C139" s="14"/>
      <c r="D139" s="14"/>
      <c r="E139" s="14"/>
      <c r="F139" s="5"/>
      <c r="G139" s="55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</row>
    <row r="140" spans="1:19" ht="15.75" customHeight="1" x14ac:dyDescent="0.3">
      <c r="A140" s="5"/>
      <c r="B140" s="14"/>
      <c r="C140" s="14"/>
      <c r="D140" s="14"/>
      <c r="E140" s="14"/>
      <c r="F140" s="5"/>
      <c r="G140" s="55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</row>
    <row r="141" spans="1:19" ht="15.75" customHeight="1" x14ac:dyDescent="0.3">
      <c r="A141" s="5"/>
      <c r="B141" s="14"/>
      <c r="C141" s="14"/>
      <c r="D141" s="14"/>
      <c r="E141" s="14"/>
      <c r="F141" s="5"/>
      <c r="G141" s="55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</row>
    <row r="142" spans="1:19" ht="15.75" customHeight="1" x14ac:dyDescent="0.3">
      <c r="A142" s="5"/>
      <c r="B142" s="14"/>
      <c r="C142" s="14"/>
      <c r="D142" s="14"/>
      <c r="E142" s="14"/>
      <c r="F142" s="5"/>
      <c r="G142" s="55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</row>
    <row r="143" spans="1:19" ht="15.75" customHeight="1" x14ac:dyDescent="0.3">
      <c r="A143" s="5"/>
      <c r="B143" s="14"/>
      <c r="C143" s="14"/>
      <c r="D143" s="14"/>
      <c r="E143" s="14"/>
      <c r="F143" s="5"/>
      <c r="G143" s="55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</row>
    <row r="144" spans="1:19" ht="15.75" customHeight="1" x14ac:dyDescent="0.3">
      <c r="A144" s="5"/>
      <c r="B144" s="14"/>
      <c r="C144" s="14"/>
      <c r="D144" s="14"/>
      <c r="E144" s="14"/>
      <c r="F144" s="5"/>
      <c r="G144" s="55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</row>
    <row r="145" spans="1:19" ht="15.75" customHeight="1" x14ac:dyDescent="0.3">
      <c r="A145" s="5"/>
      <c r="B145" s="14"/>
      <c r="C145" s="14"/>
      <c r="D145" s="14"/>
      <c r="E145" s="14"/>
      <c r="F145" s="5"/>
      <c r="G145" s="55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</row>
    <row r="146" spans="1:19" ht="15.75" customHeight="1" x14ac:dyDescent="0.3">
      <c r="A146" s="5"/>
      <c r="B146" s="14"/>
      <c r="C146" s="14"/>
      <c r="D146" s="14"/>
      <c r="E146" s="14"/>
      <c r="F146" s="5"/>
      <c r="G146" s="55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</row>
    <row r="147" spans="1:19" ht="15.75" customHeight="1" x14ac:dyDescent="0.3">
      <c r="A147" s="5"/>
      <c r="B147" s="14"/>
      <c r="C147" s="14"/>
      <c r="D147" s="14"/>
      <c r="E147" s="14"/>
      <c r="F147" s="5"/>
      <c r="G147" s="55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</row>
    <row r="148" spans="1:19" ht="15.75" customHeight="1" x14ac:dyDescent="0.3">
      <c r="A148" s="5"/>
      <c r="B148" s="14"/>
      <c r="C148" s="14"/>
      <c r="D148" s="14"/>
      <c r="E148" s="14"/>
      <c r="F148" s="5"/>
      <c r="G148" s="55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</row>
    <row r="149" spans="1:19" ht="15.75" customHeight="1" x14ac:dyDescent="0.3">
      <c r="A149" s="5"/>
      <c r="B149" s="14"/>
      <c r="C149" s="14"/>
      <c r="D149" s="14"/>
      <c r="E149" s="14"/>
      <c r="F149" s="5"/>
      <c r="G149" s="55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</row>
    <row r="150" spans="1:19" ht="15.75" customHeight="1" x14ac:dyDescent="0.3">
      <c r="A150" s="5"/>
      <c r="B150" s="14"/>
      <c r="C150" s="14"/>
      <c r="D150" s="14"/>
      <c r="E150" s="14"/>
      <c r="F150" s="5"/>
      <c r="G150" s="55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</row>
    <row r="151" spans="1:19" ht="15.75" customHeight="1" x14ac:dyDescent="0.3">
      <c r="A151" s="5"/>
      <c r="B151" s="14"/>
      <c r="C151" s="14"/>
      <c r="D151" s="14"/>
      <c r="E151" s="14"/>
      <c r="F151" s="5"/>
      <c r="G151" s="55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</row>
    <row r="152" spans="1:19" ht="15.75" customHeight="1" x14ac:dyDescent="0.3">
      <c r="A152" s="5"/>
      <c r="B152" s="14"/>
      <c r="C152" s="14"/>
      <c r="D152" s="14"/>
      <c r="E152" s="14"/>
      <c r="F152" s="5"/>
      <c r="G152" s="55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</row>
    <row r="153" spans="1:19" ht="15.75" customHeight="1" x14ac:dyDescent="0.3">
      <c r="A153" s="5"/>
      <c r="B153" s="14"/>
      <c r="C153" s="14"/>
      <c r="D153" s="14"/>
      <c r="E153" s="14"/>
      <c r="F153" s="5"/>
      <c r="G153" s="55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</row>
    <row r="154" spans="1:19" ht="15.75" customHeight="1" x14ac:dyDescent="0.3">
      <c r="A154" s="5"/>
      <c r="B154" s="14"/>
      <c r="C154" s="14"/>
      <c r="D154" s="14"/>
      <c r="E154" s="14"/>
      <c r="F154" s="5"/>
      <c r="G154" s="55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</row>
    <row r="155" spans="1:19" ht="15.75" customHeight="1" x14ac:dyDescent="0.3">
      <c r="A155" s="5"/>
      <c r="B155" s="14"/>
      <c r="C155" s="14"/>
      <c r="D155" s="14"/>
      <c r="E155" s="14"/>
      <c r="F155" s="5"/>
      <c r="G155" s="55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</row>
    <row r="156" spans="1:19" ht="15.75" customHeight="1" x14ac:dyDescent="0.3">
      <c r="A156" s="5"/>
      <c r="B156" s="14"/>
      <c r="C156" s="14"/>
      <c r="D156" s="14"/>
      <c r="E156" s="14"/>
      <c r="F156" s="5"/>
      <c r="G156" s="55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</row>
    <row r="157" spans="1:19" ht="15.75" customHeight="1" x14ac:dyDescent="0.3">
      <c r="A157" s="5"/>
      <c r="B157" s="14"/>
      <c r="C157" s="14"/>
      <c r="D157" s="14"/>
      <c r="E157" s="14"/>
      <c r="F157" s="5"/>
      <c r="G157" s="55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</row>
    <row r="158" spans="1:19" ht="15.75" customHeight="1" x14ac:dyDescent="0.3">
      <c r="A158" s="5"/>
      <c r="B158" s="14"/>
      <c r="C158" s="14"/>
      <c r="D158" s="14"/>
      <c r="E158" s="14"/>
      <c r="F158" s="5"/>
      <c r="G158" s="55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</row>
    <row r="159" spans="1:19" ht="15.75" customHeight="1" x14ac:dyDescent="0.3">
      <c r="A159" s="5"/>
      <c r="B159" s="14"/>
      <c r="C159" s="14"/>
      <c r="D159" s="14"/>
      <c r="E159" s="14"/>
      <c r="F159" s="5"/>
      <c r="G159" s="55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</row>
    <row r="160" spans="1:19" ht="15.75" customHeight="1" x14ac:dyDescent="0.3">
      <c r="A160" s="5"/>
      <c r="B160" s="14"/>
      <c r="C160" s="14"/>
      <c r="D160" s="14"/>
      <c r="E160" s="14"/>
      <c r="F160" s="5"/>
      <c r="G160" s="55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</row>
    <row r="161" spans="1:19" ht="15.75" customHeight="1" x14ac:dyDescent="0.3">
      <c r="A161" s="5"/>
      <c r="B161" s="14"/>
      <c r="C161" s="14"/>
      <c r="D161" s="14"/>
      <c r="E161" s="14"/>
      <c r="F161" s="5"/>
      <c r="G161" s="55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</row>
    <row r="162" spans="1:19" ht="15.75" customHeight="1" x14ac:dyDescent="0.3">
      <c r="A162" s="5"/>
      <c r="B162" s="14"/>
      <c r="C162" s="14"/>
      <c r="D162" s="14"/>
      <c r="E162" s="14"/>
      <c r="F162" s="5"/>
      <c r="G162" s="55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</row>
    <row r="163" spans="1:19" ht="15.75" customHeight="1" x14ac:dyDescent="0.3">
      <c r="A163" s="5"/>
      <c r="B163" s="14"/>
      <c r="C163" s="14"/>
      <c r="D163" s="14"/>
      <c r="E163" s="14"/>
      <c r="F163" s="5"/>
      <c r="G163" s="55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</row>
    <row r="164" spans="1:19" ht="15.75" customHeight="1" x14ac:dyDescent="0.3">
      <c r="A164" s="5"/>
      <c r="B164" s="14"/>
      <c r="C164" s="14"/>
      <c r="D164" s="14"/>
      <c r="E164" s="14"/>
      <c r="F164" s="5"/>
      <c r="G164" s="55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</row>
    <row r="165" spans="1:19" ht="15.75" customHeight="1" x14ac:dyDescent="0.3">
      <c r="A165" s="5"/>
      <c r="B165" s="14"/>
      <c r="C165" s="14"/>
      <c r="D165" s="14"/>
      <c r="E165" s="14"/>
      <c r="F165" s="5"/>
      <c r="G165" s="55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</row>
    <row r="166" spans="1:19" ht="15.75" customHeight="1" x14ac:dyDescent="0.3">
      <c r="A166" s="5"/>
      <c r="B166" s="14"/>
      <c r="C166" s="14"/>
      <c r="D166" s="14"/>
      <c r="E166" s="14"/>
      <c r="F166" s="5"/>
      <c r="G166" s="55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</row>
    <row r="167" spans="1:19" ht="15.75" customHeight="1" x14ac:dyDescent="0.3">
      <c r="A167" s="5"/>
      <c r="B167" s="14"/>
      <c r="C167" s="14"/>
      <c r="D167" s="14"/>
      <c r="E167" s="14"/>
      <c r="F167" s="5"/>
      <c r="G167" s="55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</row>
    <row r="168" spans="1:19" ht="15.75" customHeight="1" x14ac:dyDescent="0.3">
      <c r="A168" s="5"/>
      <c r="B168" s="14"/>
      <c r="C168" s="14"/>
      <c r="D168" s="14"/>
      <c r="E168" s="14"/>
      <c r="F168" s="5"/>
      <c r="G168" s="55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</row>
    <row r="169" spans="1:19" ht="15.75" customHeight="1" x14ac:dyDescent="0.3">
      <c r="A169" s="5"/>
      <c r="B169" s="14"/>
      <c r="C169" s="14"/>
      <c r="D169" s="14"/>
      <c r="E169" s="14"/>
      <c r="F169" s="5"/>
      <c r="G169" s="55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</row>
    <row r="170" spans="1:19" ht="15.75" customHeight="1" x14ac:dyDescent="0.3">
      <c r="A170" s="5"/>
      <c r="B170" s="14"/>
      <c r="C170" s="14"/>
      <c r="D170" s="14"/>
      <c r="E170" s="14"/>
      <c r="F170" s="5"/>
      <c r="G170" s="55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</row>
    <row r="171" spans="1:19" ht="15.75" customHeight="1" x14ac:dyDescent="0.3">
      <c r="A171" s="5"/>
      <c r="B171" s="14"/>
      <c r="C171" s="14"/>
      <c r="D171" s="14"/>
      <c r="E171" s="14"/>
      <c r="F171" s="5"/>
      <c r="G171" s="55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</row>
    <row r="172" spans="1:19" ht="15.75" customHeight="1" x14ac:dyDescent="0.3">
      <c r="A172" s="13"/>
      <c r="B172" s="14"/>
      <c r="C172" s="14"/>
      <c r="D172" s="14"/>
      <c r="E172" s="14"/>
      <c r="F172" s="13"/>
      <c r="G172" s="57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</row>
    <row r="173" spans="1:19" ht="15.75" customHeight="1" x14ac:dyDescent="0.3">
      <c r="A173" s="5"/>
      <c r="B173" s="14"/>
      <c r="C173" s="14"/>
      <c r="D173" s="14"/>
      <c r="E173" s="14"/>
      <c r="F173" s="5"/>
      <c r="G173" s="55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</row>
    <row r="174" spans="1:19" ht="15.75" customHeight="1" x14ac:dyDescent="0.3">
      <c r="A174" s="5"/>
      <c r="B174" s="14"/>
      <c r="C174" s="14"/>
      <c r="D174" s="14"/>
      <c r="E174" s="14"/>
      <c r="F174" s="5"/>
      <c r="G174" s="55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</row>
    <row r="175" spans="1:19" ht="15.75" customHeight="1" x14ac:dyDescent="0.3">
      <c r="A175" s="5"/>
      <c r="B175" s="14"/>
      <c r="C175" s="14"/>
      <c r="D175" s="14"/>
      <c r="E175" s="14"/>
      <c r="F175" s="5"/>
      <c r="G175" s="55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</row>
    <row r="176" spans="1:19" ht="15.75" customHeight="1" x14ac:dyDescent="0.3">
      <c r="A176" s="5"/>
      <c r="B176" s="14"/>
      <c r="C176" s="14"/>
      <c r="D176" s="14"/>
      <c r="E176" s="14"/>
      <c r="F176" s="5"/>
      <c r="G176" s="55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</row>
    <row r="177" spans="1:19" ht="15.75" customHeight="1" x14ac:dyDescent="0.3">
      <c r="A177" s="5"/>
      <c r="B177" s="14"/>
      <c r="C177" s="14"/>
      <c r="D177" s="14"/>
      <c r="E177" s="14"/>
      <c r="F177" s="5"/>
      <c r="G177" s="55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</row>
    <row r="178" spans="1:19" ht="15.75" customHeight="1" x14ac:dyDescent="0.3">
      <c r="A178" s="5"/>
      <c r="B178" s="14"/>
      <c r="C178" s="14"/>
      <c r="D178" s="14"/>
      <c r="E178" s="14"/>
      <c r="F178" s="5"/>
      <c r="G178" s="55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</row>
    <row r="179" spans="1:19" ht="15.75" customHeight="1" x14ac:dyDescent="0.3">
      <c r="A179" s="13"/>
      <c r="B179" s="14"/>
      <c r="C179" s="14"/>
      <c r="D179" s="14"/>
      <c r="E179" s="14"/>
      <c r="F179" s="13"/>
      <c r="G179" s="57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</row>
    <row r="180" spans="1:19" ht="15.75" customHeight="1" x14ac:dyDescent="0.3">
      <c r="A180" s="13"/>
      <c r="B180" s="14"/>
      <c r="C180" s="14"/>
      <c r="D180" s="14"/>
      <c r="E180" s="14"/>
      <c r="F180" s="13"/>
      <c r="G180" s="57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</row>
    <row r="181" spans="1:19" ht="15.75" customHeight="1" x14ac:dyDescent="0.3">
      <c r="A181" s="13"/>
      <c r="B181" s="14"/>
      <c r="C181" s="14"/>
      <c r="D181" s="14"/>
      <c r="E181" s="14"/>
      <c r="F181" s="13"/>
      <c r="G181" s="57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</row>
    <row r="182" spans="1:19" ht="15.75" customHeight="1" x14ac:dyDescent="0.3">
      <c r="A182" s="13"/>
      <c r="B182" s="14"/>
      <c r="C182" s="14"/>
      <c r="D182" s="14"/>
      <c r="E182" s="14"/>
      <c r="F182" s="13"/>
      <c r="G182" s="57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</row>
    <row r="183" spans="1:19" ht="15.75" customHeight="1" x14ac:dyDescent="0.3">
      <c r="A183" s="13"/>
      <c r="B183" s="14"/>
      <c r="C183" s="14"/>
      <c r="D183" s="14"/>
      <c r="E183" s="14"/>
      <c r="F183" s="13"/>
      <c r="G183" s="57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</row>
    <row r="184" spans="1:19" ht="15.75" customHeight="1" x14ac:dyDescent="0.3">
      <c r="A184" s="13"/>
      <c r="B184" s="14"/>
      <c r="C184" s="14"/>
      <c r="D184" s="14"/>
      <c r="E184" s="14"/>
      <c r="F184" s="13"/>
      <c r="G184" s="57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</row>
    <row r="185" spans="1:19" ht="15.75" customHeight="1" x14ac:dyDescent="0.3">
      <c r="A185" s="13"/>
      <c r="B185" s="14"/>
      <c r="C185" s="14"/>
      <c r="D185" s="14"/>
      <c r="E185" s="14"/>
      <c r="F185" s="13"/>
      <c r="G185" s="57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</row>
    <row r="186" spans="1:19" ht="15.75" customHeight="1" x14ac:dyDescent="0.3">
      <c r="A186" s="13"/>
      <c r="B186" s="14"/>
      <c r="C186" s="14"/>
      <c r="D186" s="14"/>
      <c r="E186" s="14"/>
      <c r="F186" s="13"/>
      <c r="G186" s="57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</row>
    <row r="187" spans="1:19" ht="15.75" customHeight="1" x14ac:dyDescent="0.3">
      <c r="A187" s="13"/>
      <c r="B187" s="14"/>
      <c r="C187" s="14"/>
      <c r="D187" s="14"/>
      <c r="E187" s="14"/>
      <c r="F187" s="13"/>
      <c r="G187" s="57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</row>
    <row r="188" spans="1:19" ht="15.75" customHeight="1" x14ac:dyDescent="0.3">
      <c r="A188" s="13"/>
      <c r="B188" s="14"/>
      <c r="C188" s="14"/>
      <c r="D188" s="14"/>
      <c r="E188" s="14"/>
      <c r="F188" s="13"/>
      <c r="G188" s="57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</row>
    <row r="189" spans="1:19" ht="15.75" customHeight="1" x14ac:dyDescent="0.3">
      <c r="A189" s="13"/>
      <c r="B189" s="14"/>
      <c r="C189" s="14"/>
      <c r="D189" s="14"/>
      <c r="E189" s="14"/>
      <c r="F189" s="13"/>
      <c r="G189" s="57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</row>
    <row r="190" spans="1:19" ht="15.75" customHeight="1" x14ac:dyDescent="0.3">
      <c r="A190" s="13"/>
      <c r="B190" s="14"/>
      <c r="C190" s="14"/>
      <c r="D190" s="14"/>
      <c r="E190" s="14"/>
      <c r="F190" s="13"/>
      <c r="G190" s="57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</row>
    <row r="191" spans="1:19" ht="15.75" customHeight="1" x14ac:dyDescent="0.3">
      <c r="A191" s="13"/>
      <c r="B191" s="14"/>
      <c r="C191" s="14"/>
      <c r="D191" s="14"/>
      <c r="E191" s="14"/>
      <c r="F191" s="13"/>
      <c r="G191" s="57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</row>
    <row r="192" spans="1:19" ht="15.75" customHeight="1" x14ac:dyDescent="0.3">
      <c r="A192" s="13"/>
      <c r="B192" s="14"/>
      <c r="C192" s="14"/>
      <c r="D192" s="14"/>
      <c r="E192" s="14"/>
      <c r="F192" s="13"/>
      <c r="G192" s="57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</row>
    <row r="193" spans="1:19" ht="15.75" customHeight="1" x14ac:dyDescent="0.3">
      <c r="A193" s="13"/>
      <c r="B193" s="14"/>
      <c r="C193" s="14"/>
      <c r="D193" s="14"/>
      <c r="E193" s="14"/>
      <c r="F193" s="13"/>
      <c r="G193" s="57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</row>
    <row r="194" spans="1:19" ht="15.75" customHeight="1" x14ac:dyDescent="0.3">
      <c r="A194" s="13"/>
      <c r="B194" s="14"/>
      <c r="C194" s="14"/>
      <c r="D194" s="14"/>
      <c r="E194" s="14"/>
      <c r="F194" s="13"/>
      <c r="G194" s="57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</row>
    <row r="195" spans="1:19" ht="15.75" customHeight="1" x14ac:dyDescent="0.3">
      <c r="A195" s="13"/>
      <c r="B195" s="14"/>
      <c r="C195" s="14"/>
      <c r="D195" s="14"/>
      <c r="E195" s="14"/>
      <c r="F195" s="13"/>
      <c r="G195" s="57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</row>
    <row r="196" spans="1:19" ht="15.75" customHeight="1" x14ac:dyDescent="0.3">
      <c r="A196" s="13"/>
      <c r="B196" s="14"/>
      <c r="C196" s="14"/>
      <c r="D196" s="14"/>
      <c r="E196" s="14"/>
      <c r="F196" s="13"/>
      <c r="G196" s="57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</row>
    <row r="197" spans="1:19" ht="15.75" customHeight="1" x14ac:dyDescent="0.3">
      <c r="A197" s="13"/>
      <c r="B197" s="14"/>
      <c r="C197" s="14"/>
      <c r="D197" s="14"/>
      <c r="E197" s="14"/>
      <c r="F197" s="13"/>
      <c r="G197" s="57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</row>
    <row r="198" spans="1:19" ht="15.75" customHeight="1" x14ac:dyDescent="0.3">
      <c r="A198" s="13"/>
      <c r="B198" s="14"/>
      <c r="C198" s="14"/>
      <c r="D198" s="14"/>
      <c r="E198" s="14"/>
      <c r="F198" s="13"/>
      <c r="G198" s="57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</row>
    <row r="199" spans="1:19" ht="15.75" customHeight="1" x14ac:dyDescent="0.3">
      <c r="A199" s="13"/>
      <c r="B199" s="14"/>
      <c r="C199" s="14"/>
      <c r="D199" s="14"/>
      <c r="E199" s="14"/>
      <c r="F199" s="13"/>
      <c r="G199" s="57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</row>
    <row r="200" spans="1:19" ht="15.75" customHeight="1" x14ac:dyDescent="0.3">
      <c r="A200" s="13"/>
      <c r="B200" s="14"/>
      <c r="C200" s="14"/>
      <c r="D200" s="14"/>
      <c r="E200" s="14"/>
      <c r="F200" s="13"/>
      <c r="G200" s="57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</row>
    <row r="201" spans="1:19" ht="15.75" customHeight="1" x14ac:dyDescent="0.3">
      <c r="A201" s="13"/>
      <c r="B201" s="14"/>
      <c r="C201" s="14"/>
      <c r="D201" s="14"/>
      <c r="E201" s="14"/>
      <c r="F201" s="13"/>
      <c r="G201" s="57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</row>
    <row r="202" spans="1:19" ht="15.75" customHeight="1" x14ac:dyDescent="0.3">
      <c r="A202" s="13"/>
      <c r="B202" s="14"/>
      <c r="C202" s="14"/>
      <c r="D202" s="14"/>
      <c r="E202" s="14"/>
      <c r="F202" s="13"/>
      <c r="G202" s="57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</row>
    <row r="203" spans="1:19" ht="15.75" customHeight="1" x14ac:dyDescent="0.3">
      <c r="A203" s="13"/>
      <c r="B203" s="14"/>
      <c r="C203" s="14"/>
      <c r="D203" s="14"/>
      <c r="E203" s="14"/>
      <c r="F203" s="13"/>
      <c r="G203" s="57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</row>
    <row r="204" spans="1:19" ht="15.75" customHeight="1" x14ac:dyDescent="0.3">
      <c r="A204" s="13"/>
      <c r="B204" s="14"/>
      <c r="C204" s="14"/>
      <c r="D204" s="14"/>
      <c r="E204" s="14"/>
      <c r="F204" s="13"/>
      <c r="G204" s="57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</row>
    <row r="205" spans="1:19" ht="15.75" customHeight="1" x14ac:dyDescent="0.3">
      <c r="A205" s="13"/>
      <c r="B205" s="14"/>
      <c r="C205" s="14"/>
      <c r="D205" s="14"/>
      <c r="E205" s="14"/>
      <c r="F205" s="13"/>
      <c r="G205" s="57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</row>
    <row r="206" spans="1:19" ht="15.75" customHeight="1" x14ac:dyDescent="0.3">
      <c r="A206" s="13"/>
      <c r="B206" s="14"/>
      <c r="C206" s="14"/>
      <c r="D206" s="14"/>
      <c r="E206" s="14"/>
      <c r="F206" s="13"/>
      <c r="G206" s="57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</row>
    <row r="207" spans="1:19" ht="15.75" customHeight="1" x14ac:dyDescent="0.3">
      <c r="A207" s="13"/>
      <c r="B207" s="14"/>
      <c r="C207" s="14"/>
      <c r="D207" s="14"/>
      <c r="E207" s="14"/>
      <c r="F207" s="13"/>
      <c r="G207" s="57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</row>
    <row r="208" spans="1:19" ht="15.75" customHeight="1" x14ac:dyDescent="0.3">
      <c r="A208" s="13"/>
      <c r="B208" s="14"/>
      <c r="C208" s="14"/>
      <c r="D208" s="14"/>
      <c r="E208" s="14"/>
      <c r="F208" s="13"/>
      <c r="G208" s="57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</row>
    <row r="209" spans="1:19" ht="15.75" customHeight="1" x14ac:dyDescent="0.3">
      <c r="A209" s="13"/>
      <c r="B209" s="14"/>
      <c r="C209" s="14"/>
      <c r="D209" s="14"/>
      <c r="E209" s="14"/>
      <c r="F209" s="13"/>
      <c r="G209" s="57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</row>
    <row r="210" spans="1:19" ht="15.75" customHeight="1" x14ac:dyDescent="0.3">
      <c r="A210" s="13"/>
      <c r="B210" s="14"/>
      <c r="C210" s="14"/>
      <c r="D210" s="14"/>
      <c r="E210" s="14"/>
      <c r="F210" s="13"/>
      <c r="G210" s="57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</row>
    <row r="211" spans="1:19" ht="15.75" customHeight="1" x14ac:dyDescent="0.3">
      <c r="A211" s="13"/>
      <c r="B211" s="14"/>
      <c r="C211" s="14"/>
      <c r="D211" s="14"/>
      <c r="E211" s="14"/>
      <c r="F211" s="13"/>
      <c r="G211" s="57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</row>
    <row r="212" spans="1:19" ht="15.75" customHeight="1" x14ac:dyDescent="0.3">
      <c r="A212" s="13"/>
      <c r="B212" s="14"/>
      <c r="C212" s="14"/>
      <c r="D212" s="14"/>
      <c r="E212" s="14"/>
      <c r="F212" s="13"/>
      <c r="G212" s="57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</row>
    <row r="213" spans="1:19" ht="15.75" customHeight="1" x14ac:dyDescent="0.3">
      <c r="A213" s="13"/>
      <c r="B213" s="14"/>
      <c r="C213" s="14"/>
      <c r="D213" s="14"/>
      <c r="E213" s="14"/>
      <c r="F213" s="13"/>
      <c r="G213" s="57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</row>
    <row r="214" spans="1:19" ht="15.75" customHeight="1" x14ac:dyDescent="0.3">
      <c r="A214" s="13"/>
      <c r="B214" s="14"/>
      <c r="C214" s="14"/>
      <c r="D214" s="14"/>
      <c r="E214" s="14"/>
      <c r="F214" s="13"/>
      <c r="G214" s="57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</row>
    <row r="215" spans="1:19" ht="15.75" customHeight="1" x14ac:dyDescent="0.3">
      <c r="A215" s="13"/>
      <c r="B215" s="14"/>
      <c r="C215" s="14"/>
      <c r="D215" s="14"/>
      <c r="E215" s="14"/>
      <c r="F215" s="13"/>
      <c r="G215" s="57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</row>
    <row r="216" spans="1:19" ht="15.75" customHeight="1" x14ac:dyDescent="0.3">
      <c r="A216" s="13"/>
      <c r="B216" s="14"/>
      <c r="C216" s="14"/>
      <c r="D216" s="14"/>
      <c r="E216" s="14"/>
      <c r="F216" s="13"/>
      <c r="G216" s="57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</row>
    <row r="217" spans="1:19" ht="15.75" customHeight="1" x14ac:dyDescent="0.3">
      <c r="A217" s="13"/>
      <c r="B217" s="14"/>
      <c r="C217" s="14"/>
      <c r="D217" s="14"/>
      <c r="E217" s="14"/>
      <c r="F217" s="13"/>
      <c r="G217" s="57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</row>
    <row r="218" spans="1:19" ht="15.75" customHeight="1" x14ac:dyDescent="0.3">
      <c r="A218" s="13"/>
      <c r="B218" s="14"/>
      <c r="C218" s="14"/>
      <c r="D218" s="14"/>
      <c r="E218" s="14"/>
      <c r="F218" s="13"/>
      <c r="G218" s="57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</row>
    <row r="219" spans="1:19" ht="15.75" customHeight="1" x14ac:dyDescent="0.3">
      <c r="A219" s="5"/>
      <c r="B219" s="14"/>
      <c r="C219" s="14"/>
      <c r="D219" s="14"/>
      <c r="E219" s="14"/>
      <c r="F219" s="5"/>
      <c r="G219" s="55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</row>
    <row r="220" spans="1:19" ht="15.75" customHeight="1" x14ac:dyDescent="0.3">
      <c r="A220" s="13"/>
      <c r="B220" s="14"/>
      <c r="C220" s="14"/>
      <c r="D220" s="14"/>
      <c r="E220" s="14"/>
      <c r="F220" s="13"/>
      <c r="G220" s="57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</row>
    <row r="221" spans="1:19" ht="15.75" customHeight="1" x14ac:dyDescent="0.3">
      <c r="A221" s="5"/>
      <c r="B221" s="14"/>
      <c r="C221" s="14"/>
      <c r="D221" s="14"/>
      <c r="E221" s="14"/>
      <c r="F221" s="5"/>
      <c r="G221" s="55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</row>
    <row r="222" spans="1:19" ht="15.75" customHeight="1" x14ac:dyDescent="0.3">
      <c r="A222" s="5"/>
      <c r="B222" s="14"/>
      <c r="C222" s="14"/>
      <c r="D222" s="14"/>
      <c r="E222" s="14"/>
      <c r="F222" s="5"/>
      <c r="G222" s="55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</row>
    <row r="223" spans="1:19" ht="15.75" customHeight="1" x14ac:dyDescent="0.3">
      <c r="A223" s="5"/>
      <c r="B223" s="14"/>
      <c r="C223" s="14"/>
      <c r="D223" s="14"/>
      <c r="E223" s="14"/>
      <c r="F223" s="5"/>
      <c r="G223" s="55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</row>
    <row r="224" spans="1:19" ht="15.75" customHeight="1" x14ac:dyDescent="0.3">
      <c r="A224" s="5"/>
      <c r="B224" s="14"/>
      <c r="C224" s="14"/>
      <c r="D224" s="14"/>
      <c r="E224" s="14"/>
      <c r="F224" s="5"/>
      <c r="G224" s="55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</row>
    <row r="225" spans="1:19" ht="15.75" customHeight="1" x14ac:dyDescent="0.3">
      <c r="A225" s="5"/>
      <c r="B225" s="14"/>
      <c r="C225" s="14"/>
      <c r="D225" s="14"/>
      <c r="E225" s="14"/>
      <c r="F225" s="5"/>
      <c r="G225" s="55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</row>
    <row r="226" spans="1:19" ht="15.75" customHeight="1" x14ac:dyDescent="0.3">
      <c r="A226" s="5"/>
      <c r="B226" s="14"/>
      <c r="C226" s="14"/>
      <c r="D226" s="14"/>
      <c r="E226" s="14"/>
      <c r="F226" s="5"/>
      <c r="G226" s="55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</row>
    <row r="227" spans="1:19" ht="15.75" customHeight="1" x14ac:dyDescent="0.3">
      <c r="A227" s="5"/>
      <c r="B227" s="14"/>
      <c r="C227" s="14"/>
      <c r="D227" s="14"/>
      <c r="E227" s="14"/>
      <c r="F227" s="5"/>
      <c r="G227" s="55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</row>
    <row r="228" spans="1:19" ht="15.75" customHeight="1" x14ac:dyDescent="0.3">
      <c r="A228" s="5"/>
      <c r="B228" s="14"/>
      <c r="C228" s="14"/>
      <c r="D228" s="14"/>
      <c r="E228" s="14"/>
      <c r="F228" s="5"/>
      <c r="G228" s="55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</row>
    <row r="229" spans="1:19" ht="15.75" customHeight="1" x14ac:dyDescent="0.3">
      <c r="A229" s="5"/>
      <c r="B229" s="14"/>
      <c r="C229" s="14"/>
      <c r="D229" s="14"/>
      <c r="E229" s="14"/>
      <c r="F229" s="5"/>
      <c r="G229" s="55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</row>
    <row r="230" spans="1:19" ht="15.75" customHeight="1" x14ac:dyDescent="0.3">
      <c r="A230" s="5"/>
      <c r="B230" s="14"/>
      <c r="C230" s="14"/>
      <c r="D230" s="14"/>
      <c r="E230" s="14"/>
      <c r="F230" s="5"/>
      <c r="G230" s="55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</row>
    <row r="231" spans="1:19" ht="15.75" customHeight="1" x14ac:dyDescent="0.3">
      <c r="A231" s="5"/>
      <c r="B231" s="14"/>
      <c r="C231" s="14"/>
      <c r="D231" s="14"/>
      <c r="E231" s="14"/>
      <c r="F231" s="5"/>
      <c r="G231" s="55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</row>
    <row r="232" spans="1:19" ht="15.75" customHeight="1" x14ac:dyDescent="0.3">
      <c r="A232" s="5"/>
      <c r="B232" s="14"/>
      <c r="C232" s="14"/>
      <c r="D232" s="14"/>
      <c r="E232" s="14"/>
      <c r="F232" s="5"/>
      <c r="G232" s="55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</row>
    <row r="233" spans="1:19" ht="15.75" customHeight="1" x14ac:dyDescent="0.3">
      <c r="A233" s="5"/>
      <c r="B233" s="14"/>
      <c r="C233" s="14"/>
      <c r="D233" s="14"/>
      <c r="E233" s="14"/>
      <c r="F233" s="5"/>
      <c r="G233" s="55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</row>
    <row r="234" spans="1:19" ht="15.75" customHeight="1" x14ac:dyDescent="0.3">
      <c r="A234" s="5"/>
      <c r="B234" s="14"/>
      <c r="C234" s="14"/>
      <c r="D234" s="14"/>
      <c r="E234" s="14"/>
      <c r="F234" s="5"/>
      <c r="G234" s="55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</row>
    <row r="235" spans="1:19" ht="15.75" customHeight="1" x14ac:dyDescent="0.3">
      <c r="A235" s="5"/>
      <c r="B235" s="14"/>
      <c r="C235" s="14"/>
      <c r="D235" s="14"/>
      <c r="E235" s="14"/>
      <c r="F235" s="5"/>
      <c r="G235" s="55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</row>
    <row r="236" spans="1:19" ht="15.75" customHeight="1" x14ac:dyDescent="0.3">
      <c r="A236" s="5"/>
      <c r="B236" s="14"/>
      <c r="C236" s="14"/>
      <c r="D236" s="14"/>
      <c r="E236" s="14"/>
      <c r="F236" s="5"/>
      <c r="G236" s="55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</row>
    <row r="237" spans="1:19" ht="15.75" customHeight="1" x14ac:dyDescent="0.3">
      <c r="A237" s="5"/>
      <c r="B237" s="14"/>
      <c r="C237" s="14"/>
      <c r="D237" s="14"/>
      <c r="E237" s="14"/>
      <c r="F237" s="5"/>
      <c r="G237" s="55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</row>
    <row r="238" spans="1:19" ht="15.75" customHeight="1" x14ac:dyDescent="0.3">
      <c r="A238" s="5"/>
      <c r="B238" s="14"/>
      <c r="C238" s="14"/>
      <c r="D238" s="14"/>
      <c r="E238" s="14"/>
      <c r="F238" s="5"/>
      <c r="G238" s="55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</row>
    <row r="239" spans="1:19" ht="15.75" customHeight="1" x14ac:dyDescent="0.3">
      <c r="A239" s="5"/>
      <c r="B239" s="14"/>
      <c r="C239" s="14"/>
      <c r="D239" s="14"/>
      <c r="E239" s="14"/>
      <c r="F239" s="5"/>
      <c r="G239" s="55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</row>
    <row r="240" spans="1:19" ht="15.75" customHeight="1" x14ac:dyDescent="0.3">
      <c r="A240" s="5"/>
      <c r="B240" s="14"/>
      <c r="C240" s="14"/>
      <c r="D240" s="14"/>
      <c r="E240" s="14"/>
      <c r="F240" s="5"/>
      <c r="G240" s="55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</row>
    <row r="241" spans="1:19" ht="15.75" customHeight="1" x14ac:dyDescent="0.3">
      <c r="A241" s="5"/>
      <c r="B241" s="14"/>
      <c r="C241" s="14"/>
      <c r="D241" s="14"/>
      <c r="E241" s="14"/>
      <c r="F241" s="5"/>
      <c r="G241" s="55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</row>
    <row r="242" spans="1:19" ht="15.75" customHeight="1" x14ac:dyDescent="0.3">
      <c r="A242" s="5"/>
      <c r="B242" s="14"/>
      <c r="C242" s="14"/>
      <c r="D242" s="14"/>
      <c r="E242" s="14"/>
      <c r="F242" s="5"/>
      <c r="G242" s="55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</row>
    <row r="243" spans="1:19" ht="15.75" customHeight="1" x14ac:dyDescent="0.3">
      <c r="A243" s="5"/>
      <c r="B243" s="14"/>
      <c r="C243" s="14"/>
      <c r="D243" s="14"/>
      <c r="E243" s="14"/>
      <c r="F243" s="5"/>
      <c r="G243" s="55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</row>
    <row r="244" spans="1:19" ht="15.75" customHeight="1" x14ac:dyDescent="0.3">
      <c r="A244" s="5"/>
      <c r="B244" s="14"/>
      <c r="C244" s="14"/>
      <c r="D244" s="14"/>
      <c r="E244" s="14"/>
      <c r="F244" s="5"/>
      <c r="G244" s="55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</row>
    <row r="245" spans="1:19" ht="15.75" customHeight="1" x14ac:dyDescent="0.3">
      <c r="A245" s="5"/>
      <c r="B245" s="14"/>
      <c r="C245" s="14"/>
      <c r="D245" s="14"/>
      <c r="E245" s="14"/>
      <c r="F245" s="5"/>
      <c r="G245" s="55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</row>
    <row r="246" spans="1:19" ht="15.75" customHeight="1" x14ac:dyDescent="0.3">
      <c r="A246" s="5"/>
      <c r="B246" s="14"/>
      <c r="C246" s="14"/>
      <c r="D246" s="14"/>
      <c r="E246" s="14"/>
      <c r="F246" s="5"/>
      <c r="G246" s="55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</row>
    <row r="247" spans="1:19" ht="141" customHeight="1" x14ac:dyDescent="0.3">
      <c r="A247" s="5"/>
      <c r="B247" s="14"/>
      <c r="C247" s="14"/>
      <c r="D247" s="14"/>
      <c r="E247" s="14"/>
      <c r="F247" s="5"/>
      <c r="G247" s="55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</row>
    <row r="248" spans="1:19" ht="15" customHeight="1" x14ac:dyDescent="0.3">
      <c r="B248" s="14"/>
      <c r="C248" s="14"/>
      <c r="D248" s="14"/>
      <c r="E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</row>
    <row r="249" spans="1:19" ht="15.75" customHeight="1" x14ac:dyDescent="0.3">
      <c r="A249" s="5"/>
      <c r="B249" s="14"/>
      <c r="C249" s="14"/>
      <c r="D249" s="14"/>
      <c r="E249" s="14"/>
      <c r="F249" s="5"/>
      <c r="G249" s="55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</row>
    <row r="250" spans="1:19" ht="15.75" customHeight="1" x14ac:dyDescent="0.3">
      <c r="A250" s="5"/>
      <c r="B250" s="14"/>
      <c r="C250" s="14"/>
      <c r="D250" s="14"/>
      <c r="E250" s="14"/>
      <c r="F250" s="5"/>
      <c r="G250" s="55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</row>
    <row r="251" spans="1:19" ht="15.75" customHeight="1" x14ac:dyDescent="0.3">
      <c r="A251" s="5"/>
      <c r="B251" s="5"/>
      <c r="C251" s="5"/>
      <c r="D251" s="5"/>
      <c r="E251" s="5"/>
      <c r="F251" s="5"/>
      <c r="G251" s="55"/>
      <c r="I251" s="5"/>
      <c r="J251" s="5"/>
      <c r="K251" s="5"/>
      <c r="L251" s="5"/>
      <c r="M251" s="5"/>
      <c r="N251" s="5"/>
      <c r="O251" s="5"/>
      <c r="P251" s="5"/>
      <c r="Q251" s="13"/>
      <c r="R251" s="13"/>
      <c r="S251" s="5"/>
    </row>
    <row r="252" spans="1:19" ht="15.75" customHeight="1" x14ac:dyDescent="0.3">
      <c r="A252" s="5"/>
      <c r="B252" s="5"/>
      <c r="C252" s="5"/>
      <c r="D252" s="5"/>
      <c r="E252" s="5"/>
      <c r="F252" s="5"/>
      <c r="G252" s="55"/>
      <c r="I252" s="5"/>
      <c r="J252" s="5"/>
      <c r="K252" s="5"/>
      <c r="L252" s="5"/>
      <c r="M252" s="5"/>
      <c r="N252" s="5"/>
      <c r="O252" s="5"/>
      <c r="P252" s="5"/>
      <c r="Q252" s="13"/>
      <c r="R252" s="13"/>
      <c r="S252" s="5"/>
    </row>
    <row r="253" spans="1:19" ht="15.75" customHeight="1" x14ac:dyDescent="0.3">
      <c r="A253" s="5"/>
      <c r="B253" s="5"/>
      <c r="C253" s="5"/>
      <c r="D253" s="5"/>
      <c r="E253" s="5"/>
      <c r="F253" s="5"/>
      <c r="G253" s="55"/>
      <c r="I253" s="5"/>
      <c r="J253" s="5"/>
      <c r="K253" s="5"/>
      <c r="L253" s="5"/>
      <c r="M253" s="5"/>
      <c r="N253" s="5"/>
      <c r="O253" s="5"/>
      <c r="P253" s="5"/>
      <c r="Q253" s="13"/>
      <c r="R253" s="13"/>
      <c r="S253" s="5"/>
    </row>
    <row r="254" spans="1:19" ht="15.75" customHeight="1" x14ac:dyDescent="0.3">
      <c r="A254" s="5"/>
      <c r="B254" s="5"/>
      <c r="C254" s="5"/>
      <c r="D254" s="5"/>
      <c r="E254" s="5"/>
      <c r="F254" s="5"/>
      <c r="G254" s="55"/>
      <c r="I254" s="5"/>
      <c r="J254" s="5"/>
      <c r="K254" s="5"/>
      <c r="L254" s="5"/>
      <c r="M254" s="5"/>
      <c r="N254" s="5"/>
      <c r="O254" s="5"/>
      <c r="P254" s="5"/>
      <c r="Q254" s="13"/>
      <c r="R254" s="13"/>
      <c r="S254" s="5"/>
    </row>
    <row r="255" spans="1:19" ht="15.75" customHeight="1" x14ac:dyDescent="0.3">
      <c r="A255" s="5"/>
      <c r="B255" s="5"/>
      <c r="C255" s="5"/>
      <c r="D255" s="5"/>
      <c r="E255" s="5"/>
      <c r="F255" s="5"/>
      <c r="G255" s="55"/>
      <c r="I255" s="5"/>
      <c r="J255" s="5"/>
      <c r="K255" s="5"/>
      <c r="L255" s="5"/>
      <c r="M255" s="5"/>
      <c r="N255" s="5"/>
      <c r="O255" s="5"/>
      <c r="P255" s="5"/>
      <c r="Q255" s="13"/>
      <c r="R255" s="13"/>
      <c r="S255" s="5"/>
    </row>
    <row r="256" spans="1:19" ht="15.75" customHeight="1" x14ac:dyDescent="0.3">
      <c r="A256" s="5"/>
      <c r="B256" s="5"/>
      <c r="C256" s="5"/>
      <c r="D256" s="5"/>
      <c r="E256" s="5"/>
      <c r="F256" s="5"/>
      <c r="G256" s="55"/>
      <c r="I256" s="5"/>
      <c r="J256" s="5"/>
      <c r="K256" s="5"/>
      <c r="L256" s="5"/>
      <c r="M256" s="5"/>
      <c r="N256" s="5"/>
      <c r="O256" s="5"/>
      <c r="P256" s="5"/>
      <c r="Q256" s="13"/>
      <c r="R256" s="13"/>
      <c r="S256" s="5"/>
    </row>
    <row r="257" spans="1:19" ht="15.75" customHeight="1" x14ac:dyDescent="0.3">
      <c r="A257" s="5"/>
      <c r="B257" s="5"/>
      <c r="C257" s="5"/>
      <c r="D257" s="5"/>
      <c r="E257" s="5"/>
      <c r="F257" s="5"/>
      <c r="G257" s="55"/>
      <c r="I257" s="5"/>
      <c r="J257" s="5"/>
      <c r="K257" s="5"/>
      <c r="L257" s="5"/>
      <c r="M257" s="5"/>
      <c r="N257" s="5"/>
      <c r="O257" s="5"/>
      <c r="P257" s="5"/>
      <c r="Q257" s="13"/>
      <c r="R257" s="13"/>
      <c r="S257" s="5"/>
    </row>
    <row r="258" spans="1:19" ht="15.75" customHeight="1" x14ac:dyDescent="0.3">
      <c r="A258" s="5"/>
      <c r="B258" s="5"/>
      <c r="C258" s="5"/>
      <c r="D258" s="5"/>
      <c r="E258" s="5"/>
      <c r="F258" s="5"/>
      <c r="G258" s="55"/>
      <c r="I258" s="5"/>
      <c r="J258" s="5"/>
      <c r="K258" s="5"/>
      <c r="L258" s="5"/>
      <c r="M258" s="5"/>
      <c r="N258" s="5"/>
      <c r="O258" s="5"/>
      <c r="P258" s="5"/>
      <c r="Q258" s="13"/>
      <c r="R258" s="13"/>
      <c r="S258" s="5"/>
    </row>
    <row r="259" spans="1:19" ht="15.75" customHeight="1" x14ac:dyDescent="0.3">
      <c r="A259" s="5"/>
      <c r="B259" s="5"/>
      <c r="C259" s="5"/>
      <c r="D259" s="5"/>
      <c r="E259" s="5"/>
      <c r="F259" s="5"/>
      <c r="G259" s="55"/>
      <c r="I259" s="5"/>
      <c r="J259" s="5"/>
      <c r="K259" s="5"/>
      <c r="L259" s="5"/>
      <c r="M259" s="5"/>
      <c r="N259" s="5"/>
      <c r="O259" s="5"/>
      <c r="P259" s="5"/>
      <c r="Q259" s="13"/>
      <c r="R259" s="13"/>
      <c r="S259" s="5"/>
    </row>
    <row r="260" spans="1:19" ht="15.75" customHeight="1" x14ac:dyDescent="0.3">
      <c r="A260" s="5"/>
      <c r="B260" s="5"/>
      <c r="C260" s="5"/>
      <c r="D260" s="5"/>
      <c r="E260" s="5"/>
      <c r="F260" s="5"/>
      <c r="G260" s="55"/>
      <c r="I260" s="5"/>
      <c r="J260" s="5"/>
      <c r="K260" s="5"/>
      <c r="L260" s="5"/>
      <c r="M260" s="5"/>
      <c r="N260" s="5"/>
      <c r="O260" s="5"/>
      <c r="P260" s="5"/>
      <c r="Q260" s="13"/>
      <c r="R260" s="13"/>
      <c r="S260" s="5"/>
    </row>
    <row r="261" spans="1:19" ht="15.75" customHeight="1" x14ac:dyDescent="0.3">
      <c r="A261" s="5"/>
      <c r="B261" s="5"/>
      <c r="C261" s="5"/>
      <c r="D261" s="5"/>
      <c r="E261" s="5"/>
      <c r="F261" s="5"/>
      <c r="G261" s="55"/>
      <c r="I261" s="5"/>
      <c r="J261" s="5"/>
      <c r="K261" s="5"/>
      <c r="L261" s="5"/>
      <c r="M261" s="5"/>
      <c r="N261" s="5"/>
      <c r="O261" s="5"/>
      <c r="P261" s="5"/>
      <c r="Q261" s="13"/>
      <c r="R261" s="13"/>
      <c r="S261" s="5"/>
    </row>
    <row r="262" spans="1:19" ht="15.75" customHeight="1" x14ac:dyDescent="0.3">
      <c r="A262" s="5"/>
      <c r="B262" s="5"/>
      <c r="C262" s="5"/>
      <c r="D262" s="5"/>
      <c r="E262" s="5"/>
      <c r="F262" s="5"/>
      <c r="G262" s="55"/>
      <c r="I262" s="5"/>
      <c r="J262" s="5"/>
      <c r="K262" s="5"/>
      <c r="L262" s="5"/>
      <c r="M262" s="5"/>
      <c r="N262" s="5"/>
      <c r="O262" s="5"/>
      <c r="P262" s="5"/>
      <c r="Q262" s="13"/>
      <c r="R262" s="13"/>
      <c r="S262" s="5"/>
    </row>
    <row r="263" spans="1:19" ht="15.75" customHeight="1" x14ac:dyDescent="0.3">
      <c r="A263" s="5"/>
      <c r="B263" s="5"/>
      <c r="C263" s="5"/>
      <c r="D263" s="5"/>
      <c r="E263" s="5"/>
      <c r="F263" s="5"/>
      <c r="G263" s="55"/>
      <c r="I263" s="5"/>
      <c r="J263" s="5"/>
      <c r="K263" s="5"/>
      <c r="L263" s="5"/>
      <c r="M263" s="5"/>
      <c r="N263" s="5"/>
      <c r="O263" s="5"/>
      <c r="P263" s="5"/>
      <c r="Q263" s="13"/>
      <c r="R263" s="13"/>
      <c r="S263" s="5"/>
    </row>
    <row r="264" spans="1:19" ht="15.75" customHeight="1" x14ac:dyDescent="0.3">
      <c r="A264" s="5"/>
      <c r="B264" s="5"/>
      <c r="C264" s="5"/>
      <c r="D264" s="5"/>
      <c r="E264" s="5"/>
      <c r="F264" s="5"/>
      <c r="G264" s="55"/>
      <c r="I264" s="5"/>
      <c r="J264" s="5"/>
      <c r="K264" s="5"/>
      <c r="L264" s="5"/>
      <c r="M264" s="5"/>
      <c r="N264" s="5"/>
      <c r="O264" s="5"/>
      <c r="P264" s="5"/>
      <c r="Q264" s="13"/>
      <c r="R264" s="13"/>
      <c r="S264" s="5"/>
    </row>
    <row r="265" spans="1:19" ht="15.75" customHeight="1" x14ac:dyDescent="0.3">
      <c r="A265" s="5"/>
      <c r="B265" s="5"/>
      <c r="C265" s="5"/>
      <c r="D265" s="5"/>
      <c r="E265" s="5"/>
      <c r="F265" s="5"/>
      <c r="G265" s="55"/>
      <c r="I265" s="5"/>
      <c r="J265" s="5"/>
      <c r="K265" s="5"/>
      <c r="L265" s="5"/>
      <c r="M265" s="5"/>
      <c r="N265" s="5"/>
      <c r="O265" s="5"/>
      <c r="P265" s="5"/>
      <c r="Q265" s="13"/>
      <c r="R265" s="13"/>
      <c r="S265" s="5"/>
    </row>
    <row r="266" spans="1:19" ht="15.75" customHeight="1" x14ac:dyDescent="0.3">
      <c r="A266" s="5"/>
      <c r="B266" s="5"/>
      <c r="C266" s="5"/>
      <c r="D266" s="5"/>
      <c r="E266" s="5"/>
      <c r="F266" s="5"/>
      <c r="G266" s="55"/>
      <c r="I266" s="5"/>
      <c r="J266" s="5"/>
      <c r="K266" s="5"/>
      <c r="L266" s="5"/>
      <c r="M266" s="5"/>
      <c r="N266" s="5"/>
      <c r="O266" s="5"/>
      <c r="P266" s="5"/>
      <c r="Q266" s="13"/>
      <c r="R266" s="13"/>
      <c r="S266" s="5"/>
    </row>
    <row r="267" spans="1:19" ht="15.75" customHeight="1" x14ac:dyDescent="0.3">
      <c r="A267" s="5"/>
      <c r="B267" s="5"/>
      <c r="C267" s="5"/>
      <c r="D267" s="5"/>
      <c r="E267" s="5"/>
      <c r="F267" s="5"/>
      <c r="G267" s="55"/>
      <c r="I267" s="5"/>
      <c r="J267" s="5"/>
      <c r="K267" s="5"/>
      <c r="L267" s="5"/>
      <c r="M267" s="5"/>
      <c r="N267" s="5"/>
      <c r="O267" s="5"/>
      <c r="P267" s="5"/>
      <c r="Q267" s="13"/>
      <c r="R267" s="13"/>
      <c r="S267" s="5"/>
    </row>
    <row r="268" spans="1:19" ht="15.75" customHeight="1" x14ac:dyDescent="0.3">
      <c r="A268" s="5"/>
      <c r="B268" s="5"/>
      <c r="C268" s="5"/>
      <c r="D268" s="5"/>
      <c r="E268" s="5"/>
      <c r="F268" s="5"/>
      <c r="G268" s="55"/>
      <c r="I268" s="5"/>
      <c r="J268" s="5"/>
      <c r="K268" s="5"/>
      <c r="L268" s="5"/>
      <c r="M268" s="5"/>
      <c r="N268" s="5"/>
      <c r="O268" s="5"/>
      <c r="P268" s="5"/>
      <c r="Q268" s="13"/>
      <c r="R268" s="13"/>
      <c r="S268" s="5"/>
    </row>
    <row r="269" spans="1:19" ht="15.75" customHeight="1" x14ac:dyDescent="0.3">
      <c r="A269" s="5"/>
      <c r="B269" s="5"/>
      <c r="C269" s="5"/>
      <c r="D269" s="5"/>
      <c r="E269" s="5"/>
      <c r="F269" s="5"/>
      <c r="G269" s="55"/>
      <c r="I269" s="5"/>
      <c r="J269" s="5"/>
      <c r="K269" s="5"/>
      <c r="L269" s="5"/>
      <c r="M269" s="5"/>
      <c r="N269" s="5"/>
      <c r="O269" s="5"/>
      <c r="P269" s="5"/>
      <c r="Q269" s="13"/>
      <c r="R269" s="13"/>
      <c r="S269" s="5"/>
    </row>
    <row r="270" spans="1:19" ht="15.75" customHeight="1" x14ac:dyDescent="0.3">
      <c r="A270" s="5"/>
      <c r="B270" s="5"/>
      <c r="C270" s="5"/>
      <c r="D270" s="5"/>
      <c r="E270" s="5"/>
      <c r="F270" s="5"/>
      <c r="G270" s="55"/>
      <c r="I270" s="5"/>
      <c r="J270" s="5"/>
      <c r="K270" s="5"/>
      <c r="L270" s="5"/>
      <c r="M270" s="5"/>
      <c r="N270" s="5"/>
      <c r="O270" s="5"/>
      <c r="P270" s="5"/>
      <c r="Q270" s="13"/>
      <c r="R270" s="13"/>
      <c r="S270" s="5"/>
    </row>
    <row r="271" spans="1:19" ht="15.75" customHeight="1" x14ac:dyDescent="0.3">
      <c r="A271" s="5"/>
      <c r="B271" s="5"/>
      <c r="C271" s="5"/>
      <c r="D271" s="5"/>
      <c r="E271" s="5"/>
      <c r="F271" s="5"/>
      <c r="G271" s="55"/>
      <c r="I271" s="5"/>
      <c r="J271" s="5"/>
      <c r="K271" s="5"/>
      <c r="L271" s="5"/>
      <c r="M271" s="5"/>
      <c r="N271" s="5"/>
      <c r="O271" s="5"/>
      <c r="P271" s="5"/>
      <c r="Q271" s="13"/>
      <c r="R271" s="13"/>
      <c r="S271" s="5"/>
    </row>
    <row r="272" spans="1:19" ht="15.75" customHeight="1" x14ac:dyDescent="0.3">
      <c r="A272" s="5"/>
      <c r="B272" s="5"/>
      <c r="C272" s="5"/>
      <c r="D272" s="5"/>
      <c r="E272" s="5"/>
      <c r="F272" s="5"/>
      <c r="G272" s="55"/>
      <c r="I272" s="5"/>
      <c r="J272" s="5"/>
      <c r="K272" s="5"/>
      <c r="L272" s="5"/>
      <c r="M272" s="5"/>
      <c r="N272" s="5"/>
      <c r="O272" s="5"/>
      <c r="P272" s="5"/>
      <c r="Q272" s="13"/>
      <c r="R272" s="13"/>
      <c r="S272" s="5"/>
    </row>
    <row r="273" spans="1:19" ht="15.75" customHeight="1" x14ac:dyDescent="0.3">
      <c r="A273" s="5"/>
      <c r="B273" s="5"/>
      <c r="C273" s="5"/>
      <c r="D273" s="5"/>
      <c r="E273" s="5"/>
      <c r="F273" s="5"/>
      <c r="G273" s="55"/>
      <c r="I273" s="5"/>
      <c r="J273" s="5"/>
      <c r="K273" s="5"/>
      <c r="L273" s="5"/>
      <c r="M273" s="5"/>
      <c r="N273" s="5"/>
      <c r="O273" s="5"/>
      <c r="P273" s="5"/>
      <c r="Q273" s="13"/>
      <c r="R273" s="13"/>
      <c r="S273" s="5"/>
    </row>
    <row r="274" spans="1:19" ht="15.75" customHeight="1" x14ac:dyDescent="0.3">
      <c r="A274" s="5"/>
      <c r="B274" s="5"/>
      <c r="C274" s="5"/>
      <c r="D274" s="5"/>
      <c r="E274" s="5"/>
      <c r="F274" s="5"/>
      <c r="G274" s="55"/>
      <c r="I274" s="5"/>
      <c r="J274" s="5"/>
      <c r="K274" s="5"/>
      <c r="L274" s="5"/>
      <c r="M274" s="5"/>
      <c r="N274" s="5"/>
      <c r="O274" s="5"/>
      <c r="P274" s="5"/>
      <c r="Q274" s="13"/>
      <c r="R274" s="13"/>
      <c r="S274" s="5"/>
    </row>
    <row r="275" spans="1:19" ht="15.75" customHeight="1" x14ac:dyDescent="0.3">
      <c r="A275" s="5"/>
      <c r="B275" s="5"/>
      <c r="C275" s="5"/>
      <c r="D275" s="5"/>
      <c r="E275" s="5"/>
      <c r="F275" s="5"/>
      <c r="G275" s="55"/>
      <c r="I275" s="5"/>
      <c r="J275" s="5"/>
      <c r="K275" s="5"/>
      <c r="L275" s="5"/>
      <c r="M275" s="5"/>
      <c r="N275" s="5"/>
      <c r="O275" s="5"/>
      <c r="P275" s="5"/>
      <c r="Q275" s="13"/>
      <c r="R275" s="13"/>
      <c r="S275" s="5"/>
    </row>
    <row r="276" spans="1:19" ht="15.75" customHeight="1" x14ac:dyDescent="0.3">
      <c r="A276" s="5"/>
      <c r="B276" s="5"/>
      <c r="C276" s="5"/>
      <c r="D276" s="5"/>
      <c r="E276" s="5"/>
      <c r="F276" s="5"/>
      <c r="G276" s="55"/>
      <c r="I276" s="5"/>
      <c r="J276" s="5"/>
      <c r="K276" s="5"/>
      <c r="L276" s="5"/>
      <c r="M276" s="5"/>
      <c r="N276" s="5"/>
      <c r="O276" s="5"/>
      <c r="P276" s="5"/>
      <c r="Q276" s="13"/>
      <c r="R276" s="13"/>
      <c r="S276" s="5"/>
    </row>
    <row r="277" spans="1:19" ht="15.75" customHeight="1" x14ac:dyDescent="0.3">
      <c r="A277" s="5"/>
      <c r="B277" s="5"/>
      <c r="C277" s="5"/>
      <c r="D277" s="5"/>
      <c r="E277" s="5"/>
      <c r="F277" s="5"/>
      <c r="G277" s="55"/>
      <c r="I277" s="5"/>
      <c r="J277" s="5"/>
      <c r="K277" s="5"/>
      <c r="L277" s="5"/>
      <c r="M277" s="5"/>
      <c r="N277" s="5"/>
      <c r="O277" s="5"/>
      <c r="P277" s="5"/>
      <c r="Q277" s="13"/>
      <c r="R277" s="13"/>
      <c r="S277" s="5"/>
    </row>
    <row r="278" spans="1:19" ht="15.75" customHeight="1" x14ac:dyDescent="0.3">
      <c r="A278" s="5"/>
      <c r="B278" s="5"/>
      <c r="C278" s="5"/>
      <c r="D278" s="5"/>
      <c r="E278" s="5"/>
      <c r="F278" s="5"/>
      <c r="G278" s="55"/>
      <c r="I278" s="5"/>
      <c r="J278" s="5"/>
      <c r="K278" s="5"/>
      <c r="L278" s="5"/>
      <c r="M278" s="5"/>
      <c r="N278" s="5"/>
      <c r="O278" s="5"/>
      <c r="P278" s="5"/>
      <c r="Q278" s="13"/>
      <c r="R278" s="13"/>
      <c r="S278" s="5"/>
    </row>
    <row r="279" spans="1:19" ht="15.75" customHeight="1" x14ac:dyDescent="0.3">
      <c r="A279" s="5"/>
      <c r="B279" s="5"/>
      <c r="C279" s="5"/>
      <c r="D279" s="5"/>
      <c r="E279" s="5"/>
      <c r="F279" s="5"/>
      <c r="G279" s="55"/>
      <c r="I279" s="5"/>
      <c r="J279" s="5"/>
      <c r="K279" s="5"/>
      <c r="L279" s="5"/>
      <c r="M279" s="5"/>
      <c r="N279" s="5"/>
      <c r="O279" s="5"/>
      <c r="P279" s="5"/>
      <c r="Q279" s="13"/>
      <c r="R279" s="13"/>
      <c r="S279" s="5"/>
    </row>
    <row r="280" spans="1:19" ht="15.75" customHeight="1" x14ac:dyDescent="0.3">
      <c r="A280" s="5"/>
      <c r="B280" s="5"/>
      <c r="C280" s="5"/>
      <c r="D280" s="5"/>
      <c r="E280" s="5"/>
      <c r="F280" s="5"/>
      <c r="G280" s="55"/>
      <c r="I280" s="5"/>
      <c r="J280" s="5"/>
      <c r="K280" s="5"/>
      <c r="L280" s="5"/>
      <c r="M280" s="5"/>
      <c r="N280" s="5"/>
      <c r="O280" s="5"/>
      <c r="P280" s="5"/>
      <c r="Q280" s="13"/>
      <c r="R280" s="13"/>
      <c r="S280" s="5"/>
    </row>
    <row r="281" spans="1:19" ht="15.75" customHeight="1" x14ac:dyDescent="0.3">
      <c r="A281" s="5"/>
      <c r="B281" s="5"/>
      <c r="C281" s="5"/>
      <c r="D281" s="5"/>
      <c r="E281" s="5"/>
      <c r="F281" s="5"/>
      <c r="G281" s="55"/>
      <c r="I281" s="5"/>
      <c r="J281" s="5"/>
      <c r="K281" s="5"/>
      <c r="L281" s="5"/>
      <c r="M281" s="5"/>
      <c r="N281" s="5"/>
      <c r="O281" s="5"/>
      <c r="P281" s="5"/>
      <c r="Q281" s="13"/>
      <c r="R281" s="13"/>
      <c r="S281" s="5"/>
    </row>
    <row r="282" spans="1:19" ht="15.75" customHeight="1" x14ac:dyDescent="0.3">
      <c r="A282" s="5"/>
      <c r="B282" s="5"/>
      <c r="C282" s="5"/>
      <c r="D282" s="5"/>
      <c r="E282" s="5"/>
      <c r="F282" s="5"/>
      <c r="G282" s="55"/>
      <c r="I282" s="5"/>
      <c r="J282" s="5"/>
      <c r="K282" s="5"/>
      <c r="L282" s="5"/>
      <c r="M282" s="5"/>
      <c r="N282" s="5"/>
      <c r="O282" s="5"/>
      <c r="P282" s="5"/>
      <c r="Q282" s="13"/>
      <c r="R282" s="13"/>
      <c r="S282" s="5"/>
    </row>
    <row r="283" spans="1:19" ht="15.75" customHeight="1" x14ac:dyDescent="0.3">
      <c r="A283" s="5"/>
      <c r="B283" s="5"/>
      <c r="C283" s="5"/>
      <c r="D283" s="5"/>
      <c r="E283" s="5"/>
      <c r="F283" s="5"/>
      <c r="G283" s="55"/>
      <c r="I283" s="5"/>
      <c r="J283" s="5"/>
      <c r="K283" s="5"/>
      <c r="L283" s="5"/>
      <c r="M283" s="5"/>
      <c r="N283" s="5"/>
      <c r="O283" s="5"/>
      <c r="P283" s="5"/>
      <c r="Q283" s="13"/>
      <c r="R283" s="13"/>
      <c r="S283" s="5"/>
    </row>
    <row r="284" spans="1:19" ht="15.75" customHeight="1" x14ac:dyDescent="0.3">
      <c r="A284" s="5"/>
      <c r="B284" s="5"/>
      <c r="C284" s="5"/>
      <c r="D284" s="5"/>
      <c r="E284" s="5"/>
      <c r="F284" s="5"/>
      <c r="G284" s="55"/>
      <c r="I284" s="5"/>
      <c r="J284" s="5"/>
      <c r="K284" s="5"/>
      <c r="L284" s="5"/>
      <c r="M284" s="5"/>
      <c r="N284" s="5"/>
      <c r="O284" s="5"/>
      <c r="P284" s="5"/>
      <c r="Q284" s="13"/>
      <c r="R284" s="13"/>
      <c r="S284" s="5"/>
    </row>
    <row r="285" spans="1:19" ht="15.75" customHeight="1" x14ac:dyDescent="0.3">
      <c r="A285" s="5"/>
      <c r="B285" s="5"/>
      <c r="C285" s="5"/>
      <c r="D285" s="5"/>
      <c r="E285" s="5"/>
      <c r="F285" s="5"/>
      <c r="G285" s="55"/>
      <c r="I285" s="5"/>
      <c r="J285" s="5"/>
      <c r="K285" s="5"/>
      <c r="L285" s="5"/>
      <c r="M285" s="5"/>
      <c r="N285" s="5"/>
      <c r="O285" s="5"/>
      <c r="P285" s="5"/>
      <c r="Q285" s="13"/>
      <c r="R285" s="13"/>
      <c r="S285" s="5"/>
    </row>
    <row r="286" spans="1:19" ht="15.75" customHeight="1" x14ac:dyDescent="0.3">
      <c r="A286" s="5"/>
      <c r="B286" s="5"/>
      <c r="C286" s="5"/>
      <c r="D286" s="5"/>
      <c r="E286" s="5"/>
      <c r="F286" s="5"/>
      <c r="G286" s="55"/>
      <c r="I286" s="5"/>
      <c r="J286" s="5"/>
      <c r="K286" s="5"/>
      <c r="L286" s="5"/>
      <c r="M286" s="5"/>
      <c r="N286" s="5"/>
      <c r="O286" s="5"/>
      <c r="P286" s="5"/>
      <c r="Q286" s="13"/>
      <c r="R286" s="13"/>
      <c r="S286" s="5"/>
    </row>
    <row r="287" spans="1:19" ht="15.75" customHeight="1" x14ac:dyDescent="0.3">
      <c r="A287" s="5"/>
      <c r="B287" s="5"/>
      <c r="C287" s="5"/>
      <c r="D287" s="5"/>
      <c r="E287" s="5"/>
      <c r="F287" s="5"/>
      <c r="G287" s="55"/>
      <c r="I287" s="5"/>
      <c r="J287" s="5"/>
      <c r="K287" s="5"/>
      <c r="L287" s="5"/>
      <c r="M287" s="5"/>
      <c r="N287" s="5"/>
      <c r="O287" s="5"/>
      <c r="P287" s="5"/>
      <c r="Q287" s="13"/>
      <c r="R287" s="13"/>
      <c r="S287" s="5"/>
    </row>
    <row r="288" spans="1:19" ht="15.75" customHeight="1" x14ac:dyDescent="0.3">
      <c r="A288" s="5"/>
      <c r="B288" s="5"/>
      <c r="C288" s="5"/>
      <c r="D288" s="5"/>
      <c r="E288" s="5"/>
      <c r="F288" s="5"/>
      <c r="G288" s="55"/>
      <c r="I288" s="5"/>
      <c r="J288" s="5"/>
      <c r="K288" s="5"/>
      <c r="L288" s="5"/>
      <c r="M288" s="5"/>
      <c r="N288" s="5"/>
      <c r="O288" s="5"/>
      <c r="P288" s="5"/>
      <c r="Q288" s="13"/>
      <c r="R288" s="13"/>
      <c r="S288" s="5"/>
    </row>
    <row r="289" spans="1:19" ht="15.75" customHeight="1" x14ac:dyDescent="0.3">
      <c r="A289" s="5"/>
      <c r="B289" s="5"/>
      <c r="C289" s="5"/>
      <c r="D289" s="5"/>
      <c r="E289" s="5"/>
      <c r="F289" s="5"/>
      <c r="G289" s="55"/>
      <c r="I289" s="5"/>
      <c r="J289" s="5"/>
      <c r="K289" s="5"/>
      <c r="L289" s="5"/>
      <c r="M289" s="5"/>
      <c r="N289" s="5"/>
      <c r="O289" s="5"/>
      <c r="P289" s="5"/>
      <c r="Q289" s="13"/>
      <c r="R289" s="13"/>
      <c r="S289" s="5"/>
    </row>
    <row r="290" spans="1:19" ht="15.75" customHeight="1" x14ac:dyDescent="0.3">
      <c r="A290" s="5"/>
      <c r="B290" s="5"/>
      <c r="C290" s="5"/>
      <c r="D290" s="5"/>
      <c r="E290" s="5"/>
      <c r="F290" s="5"/>
      <c r="G290" s="55"/>
      <c r="I290" s="5"/>
      <c r="J290" s="5"/>
      <c r="K290" s="5"/>
      <c r="L290" s="5"/>
      <c r="M290" s="5"/>
      <c r="N290" s="5"/>
      <c r="O290" s="5"/>
      <c r="P290" s="5"/>
      <c r="Q290" s="13"/>
      <c r="R290" s="13"/>
      <c r="S290" s="5"/>
    </row>
    <row r="291" spans="1:19" ht="15.75" customHeight="1" x14ac:dyDescent="0.3">
      <c r="A291" s="5"/>
      <c r="B291" s="5"/>
      <c r="C291" s="5"/>
      <c r="D291" s="5"/>
      <c r="E291" s="5"/>
      <c r="F291" s="5"/>
      <c r="G291" s="55"/>
      <c r="I291" s="5"/>
      <c r="J291" s="5"/>
      <c r="K291" s="5"/>
      <c r="L291" s="5"/>
      <c r="M291" s="5"/>
      <c r="N291" s="5"/>
      <c r="O291" s="5"/>
      <c r="P291" s="5"/>
      <c r="Q291" s="13"/>
      <c r="R291" s="13"/>
      <c r="S291" s="5"/>
    </row>
    <row r="292" spans="1:19" ht="15.75" customHeight="1" x14ac:dyDescent="0.3">
      <c r="A292" s="5"/>
      <c r="B292" s="5"/>
      <c r="C292" s="5"/>
      <c r="D292" s="5"/>
      <c r="E292" s="5"/>
      <c r="F292" s="5"/>
      <c r="G292" s="55"/>
      <c r="I292" s="5"/>
      <c r="J292" s="5"/>
      <c r="K292" s="5"/>
      <c r="L292" s="5"/>
      <c r="M292" s="5"/>
      <c r="N292" s="5"/>
      <c r="O292" s="5"/>
      <c r="P292" s="5"/>
      <c r="Q292" s="13"/>
      <c r="R292" s="13"/>
      <c r="S292" s="5"/>
    </row>
    <row r="293" spans="1:19" ht="15.75" customHeight="1" x14ac:dyDescent="0.3">
      <c r="A293" s="5"/>
      <c r="B293" s="5"/>
      <c r="C293" s="5"/>
      <c r="D293" s="5"/>
      <c r="E293" s="5"/>
      <c r="F293" s="5"/>
      <c r="G293" s="55"/>
      <c r="I293" s="5"/>
      <c r="J293" s="5"/>
      <c r="K293" s="5"/>
      <c r="L293" s="5"/>
      <c r="M293" s="5"/>
      <c r="N293" s="5"/>
      <c r="O293" s="5"/>
      <c r="P293" s="5"/>
      <c r="Q293" s="13"/>
      <c r="R293" s="13"/>
      <c r="S293" s="5"/>
    </row>
    <row r="294" spans="1:19" ht="15.75" customHeight="1" x14ac:dyDescent="0.3">
      <c r="A294" s="5"/>
      <c r="B294" s="5"/>
      <c r="C294" s="5"/>
      <c r="D294" s="5"/>
      <c r="E294" s="5"/>
      <c r="F294" s="5"/>
      <c r="G294" s="55"/>
      <c r="I294" s="5"/>
      <c r="J294" s="5"/>
      <c r="K294" s="5"/>
      <c r="L294" s="5"/>
      <c r="M294" s="5"/>
      <c r="N294" s="5"/>
      <c r="O294" s="5"/>
      <c r="P294" s="5"/>
      <c r="Q294" s="13"/>
      <c r="R294" s="13"/>
      <c r="S294" s="5"/>
    </row>
    <row r="295" spans="1:19" ht="15.75" customHeight="1" x14ac:dyDescent="0.3">
      <c r="A295" s="5"/>
      <c r="B295" s="5"/>
      <c r="C295" s="5"/>
      <c r="D295" s="5"/>
      <c r="E295" s="5"/>
      <c r="F295" s="5"/>
      <c r="G295" s="55"/>
      <c r="I295" s="5"/>
      <c r="J295" s="5"/>
      <c r="K295" s="5"/>
      <c r="L295" s="5"/>
      <c r="M295" s="5"/>
      <c r="N295" s="5"/>
      <c r="O295" s="5"/>
      <c r="P295" s="5"/>
      <c r="Q295" s="13"/>
      <c r="R295" s="13"/>
      <c r="S295" s="5"/>
    </row>
    <row r="296" spans="1:19" ht="15.75" customHeight="1" x14ac:dyDescent="0.3">
      <c r="A296" s="5"/>
      <c r="B296" s="5"/>
      <c r="C296" s="5"/>
      <c r="D296" s="5"/>
      <c r="E296" s="5"/>
      <c r="F296" s="5"/>
      <c r="G296" s="55"/>
      <c r="I296" s="5"/>
      <c r="J296" s="5"/>
      <c r="K296" s="5"/>
      <c r="L296" s="5"/>
      <c r="M296" s="5"/>
      <c r="N296" s="5"/>
      <c r="O296" s="5"/>
      <c r="P296" s="5"/>
      <c r="Q296" s="13"/>
      <c r="R296" s="13"/>
      <c r="S296" s="5"/>
    </row>
    <row r="297" spans="1:19" ht="15.75" customHeight="1" x14ac:dyDescent="0.3">
      <c r="A297" s="5"/>
      <c r="B297" s="5"/>
      <c r="C297" s="5"/>
      <c r="D297" s="5"/>
      <c r="E297" s="5"/>
      <c r="F297" s="5"/>
      <c r="G297" s="55"/>
      <c r="I297" s="5"/>
      <c r="J297" s="5"/>
      <c r="K297" s="5"/>
      <c r="L297" s="5"/>
      <c r="M297" s="5"/>
      <c r="N297" s="5"/>
      <c r="O297" s="5"/>
      <c r="P297" s="5"/>
      <c r="Q297" s="13"/>
      <c r="R297" s="13"/>
      <c r="S297" s="5"/>
    </row>
    <row r="298" spans="1:19" ht="15.75" customHeight="1" x14ac:dyDescent="0.3">
      <c r="A298" s="5"/>
      <c r="B298" s="5"/>
      <c r="C298" s="5"/>
      <c r="D298" s="5"/>
      <c r="E298" s="5"/>
      <c r="F298" s="5"/>
      <c r="G298" s="55"/>
      <c r="I298" s="5"/>
      <c r="J298" s="5"/>
      <c r="K298" s="5"/>
      <c r="L298" s="5"/>
      <c r="M298" s="5"/>
      <c r="N298" s="5"/>
      <c r="O298" s="5"/>
      <c r="P298" s="5"/>
      <c r="Q298" s="13"/>
      <c r="R298" s="13"/>
      <c r="S298" s="5"/>
    </row>
    <row r="299" spans="1:19" ht="15.75" customHeight="1" x14ac:dyDescent="0.3">
      <c r="A299" s="5"/>
      <c r="B299" s="5"/>
      <c r="C299" s="5"/>
      <c r="D299" s="5"/>
      <c r="E299" s="5"/>
      <c r="F299" s="5"/>
      <c r="G299" s="55"/>
      <c r="I299" s="5"/>
      <c r="J299" s="5"/>
      <c r="K299" s="5"/>
      <c r="L299" s="5"/>
      <c r="M299" s="5"/>
      <c r="N299" s="5"/>
      <c r="O299" s="5"/>
      <c r="P299" s="5"/>
      <c r="Q299" s="13"/>
      <c r="R299" s="13"/>
      <c r="S299" s="5"/>
    </row>
    <row r="300" spans="1:19" ht="15.75" customHeight="1" x14ac:dyDescent="0.3">
      <c r="A300" s="5"/>
      <c r="B300" s="5"/>
      <c r="C300" s="5"/>
      <c r="D300" s="5"/>
      <c r="E300" s="5"/>
      <c r="F300" s="5"/>
      <c r="G300" s="55"/>
      <c r="I300" s="5"/>
      <c r="J300" s="5"/>
      <c r="K300" s="5"/>
      <c r="L300" s="5"/>
      <c r="M300" s="5"/>
      <c r="N300" s="5"/>
      <c r="O300" s="5"/>
      <c r="P300" s="5"/>
      <c r="Q300" s="13"/>
      <c r="R300" s="13"/>
      <c r="S300" s="5"/>
    </row>
    <row r="301" spans="1:19" ht="15.75" customHeight="1" x14ac:dyDescent="0.3">
      <c r="A301" s="5"/>
      <c r="B301" s="5"/>
      <c r="C301" s="5"/>
      <c r="D301" s="5"/>
      <c r="E301" s="5"/>
      <c r="F301" s="5"/>
      <c r="G301" s="55"/>
      <c r="I301" s="5"/>
      <c r="J301" s="5"/>
      <c r="K301" s="5"/>
      <c r="L301" s="5"/>
      <c r="M301" s="5"/>
      <c r="N301" s="5"/>
      <c r="O301" s="5"/>
      <c r="P301" s="5"/>
      <c r="Q301" s="13"/>
      <c r="R301" s="13"/>
      <c r="S301" s="5"/>
    </row>
    <row r="302" spans="1:19" ht="15.75" customHeight="1" x14ac:dyDescent="0.3">
      <c r="A302" s="5"/>
      <c r="B302" s="5"/>
      <c r="C302" s="5"/>
      <c r="D302" s="5"/>
      <c r="E302" s="5"/>
      <c r="F302" s="5"/>
      <c r="G302" s="55"/>
      <c r="I302" s="5"/>
      <c r="J302" s="5"/>
      <c r="K302" s="5"/>
      <c r="L302" s="5"/>
      <c r="M302" s="5"/>
      <c r="N302" s="5"/>
      <c r="O302" s="5"/>
      <c r="P302" s="5"/>
      <c r="Q302" s="13"/>
      <c r="R302" s="13"/>
      <c r="S302" s="5"/>
    </row>
    <row r="303" spans="1:19" ht="15.75" customHeight="1" x14ac:dyDescent="0.3">
      <c r="A303" s="5"/>
      <c r="B303" s="5"/>
      <c r="C303" s="5"/>
      <c r="D303" s="5"/>
      <c r="E303" s="5"/>
      <c r="F303" s="5"/>
      <c r="G303" s="55"/>
      <c r="I303" s="5"/>
      <c r="J303" s="5"/>
      <c r="K303" s="5"/>
      <c r="L303" s="5"/>
      <c r="M303" s="5"/>
      <c r="N303" s="5"/>
      <c r="O303" s="5"/>
      <c r="P303" s="5"/>
      <c r="Q303" s="13"/>
      <c r="R303" s="13"/>
      <c r="S303" s="5"/>
    </row>
    <row r="304" spans="1:19" ht="15.75" customHeight="1" x14ac:dyDescent="0.3">
      <c r="A304" s="5"/>
      <c r="B304" s="5"/>
      <c r="C304" s="5"/>
      <c r="D304" s="5"/>
      <c r="E304" s="5"/>
      <c r="F304" s="5"/>
      <c r="G304" s="55"/>
      <c r="I304" s="5"/>
      <c r="J304" s="5"/>
      <c r="K304" s="5"/>
      <c r="L304" s="5"/>
      <c r="M304" s="5"/>
      <c r="N304" s="5"/>
      <c r="O304" s="5"/>
      <c r="P304" s="5"/>
      <c r="Q304" s="13"/>
      <c r="R304" s="13"/>
      <c r="S304" s="5"/>
    </row>
    <row r="305" spans="1:19" ht="15.75" customHeight="1" x14ac:dyDescent="0.3">
      <c r="A305" s="5"/>
      <c r="B305" s="5"/>
      <c r="C305" s="5"/>
      <c r="D305" s="5"/>
      <c r="E305" s="5"/>
      <c r="F305" s="5"/>
      <c r="G305" s="55"/>
      <c r="I305" s="5"/>
      <c r="J305" s="5"/>
      <c r="K305" s="5"/>
      <c r="L305" s="5"/>
      <c r="M305" s="5"/>
      <c r="N305" s="5"/>
      <c r="O305" s="5"/>
      <c r="P305" s="5"/>
      <c r="Q305" s="13"/>
      <c r="R305" s="13"/>
      <c r="S305" s="5"/>
    </row>
    <row r="306" spans="1:19" ht="15.75" customHeight="1" x14ac:dyDescent="0.3">
      <c r="A306" s="5"/>
      <c r="B306" s="5"/>
      <c r="C306" s="5"/>
      <c r="D306" s="5"/>
      <c r="E306" s="5"/>
      <c r="F306" s="5"/>
      <c r="G306" s="55"/>
      <c r="I306" s="5"/>
      <c r="J306" s="5"/>
      <c r="K306" s="5"/>
      <c r="L306" s="5"/>
      <c r="M306" s="5"/>
      <c r="N306" s="5"/>
      <c r="O306" s="5"/>
      <c r="P306" s="5"/>
      <c r="Q306" s="13"/>
      <c r="R306" s="13"/>
      <c r="S306" s="5"/>
    </row>
    <row r="307" spans="1:19" ht="15.75" customHeight="1" x14ac:dyDescent="0.3">
      <c r="A307" s="5"/>
      <c r="B307" s="5"/>
      <c r="C307" s="5"/>
      <c r="D307" s="5"/>
      <c r="E307" s="5"/>
      <c r="F307" s="5"/>
      <c r="G307" s="55"/>
      <c r="I307" s="5"/>
      <c r="J307" s="5"/>
      <c r="K307" s="5"/>
      <c r="L307" s="5"/>
      <c r="M307" s="5"/>
      <c r="N307" s="5"/>
      <c r="O307" s="5"/>
      <c r="P307" s="5"/>
      <c r="Q307" s="13"/>
      <c r="R307" s="13"/>
      <c r="S307" s="5"/>
    </row>
    <row r="308" spans="1:19" ht="15.75" customHeight="1" x14ac:dyDescent="0.3">
      <c r="A308" s="5"/>
      <c r="B308" s="5"/>
      <c r="C308" s="5"/>
      <c r="D308" s="5"/>
      <c r="E308" s="5"/>
      <c r="F308" s="5"/>
      <c r="G308" s="55"/>
      <c r="I308" s="5"/>
      <c r="J308" s="5"/>
      <c r="K308" s="5"/>
      <c r="L308" s="5"/>
      <c r="M308" s="5"/>
      <c r="N308" s="5"/>
      <c r="O308" s="5"/>
      <c r="P308" s="5"/>
      <c r="Q308" s="13"/>
      <c r="R308" s="13"/>
      <c r="S308" s="5"/>
    </row>
    <row r="309" spans="1:19" ht="15.75" customHeight="1" x14ac:dyDescent="0.3">
      <c r="A309" s="5"/>
      <c r="B309" s="5"/>
      <c r="C309" s="5"/>
      <c r="D309" s="5"/>
      <c r="E309" s="5"/>
      <c r="F309" s="5"/>
      <c r="G309" s="55"/>
      <c r="I309" s="5"/>
      <c r="J309" s="5"/>
      <c r="K309" s="5"/>
      <c r="L309" s="5"/>
      <c r="M309" s="5"/>
      <c r="N309" s="5"/>
      <c r="O309" s="5"/>
      <c r="P309" s="5"/>
      <c r="Q309" s="13"/>
      <c r="R309" s="13"/>
      <c r="S309" s="5"/>
    </row>
    <row r="310" spans="1:19" ht="15.75" customHeight="1" x14ac:dyDescent="0.3">
      <c r="A310" s="5"/>
      <c r="B310" s="5"/>
      <c r="C310" s="5"/>
      <c r="D310" s="5"/>
      <c r="E310" s="5"/>
      <c r="F310" s="5"/>
      <c r="G310" s="55"/>
      <c r="I310" s="5"/>
      <c r="J310" s="5"/>
      <c r="K310" s="5"/>
      <c r="L310" s="5"/>
      <c r="M310" s="5"/>
      <c r="N310" s="5"/>
      <c r="O310" s="5"/>
      <c r="P310" s="5"/>
      <c r="Q310" s="13"/>
      <c r="R310" s="13"/>
      <c r="S310" s="5"/>
    </row>
    <row r="311" spans="1:19" ht="15.75" customHeight="1" x14ac:dyDescent="0.3">
      <c r="A311" s="5"/>
      <c r="B311" s="5"/>
      <c r="C311" s="5"/>
      <c r="D311" s="5"/>
      <c r="E311" s="5"/>
      <c r="F311" s="5"/>
      <c r="G311" s="55"/>
      <c r="I311" s="5"/>
      <c r="J311" s="5"/>
      <c r="K311" s="5"/>
      <c r="L311" s="5"/>
      <c r="M311" s="5"/>
      <c r="N311" s="5"/>
      <c r="O311" s="5"/>
      <c r="P311" s="5"/>
      <c r="Q311" s="13"/>
      <c r="R311" s="13"/>
      <c r="S311" s="5"/>
    </row>
    <row r="312" spans="1:19" ht="15.75" customHeight="1" x14ac:dyDescent="0.3">
      <c r="A312" s="5"/>
      <c r="B312" s="5"/>
      <c r="C312" s="5"/>
      <c r="D312" s="5"/>
      <c r="E312" s="5"/>
      <c r="F312" s="5"/>
      <c r="G312" s="55"/>
      <c r="I312" s="5"/>
      <c r="J312" s="5"/>
      <c r="K312" s="5"/>
      <c r="L312" s="5"/>
      <c r="M312" s="5"/>
      <c r="N312" s="5"/>
      <c r="O312" s="5"/>
      <c r="P312" s="5"/>
      <c r="Q312" s="13"/>
      <c r="R312" s="13"/>
      <c r="S312" s="5"/>
    </row>
    <row r="313" spans="1:19" ht="15.75" customHeight="1" x14ac:dyDescent="0.3">
      <c r="A313" s="5"/>
      <c r="B313" s="5"/>
      <c r="C313" s="5"/>
      <c r="D313" s="5"/>
      <c r="E313" s="5"/>
      <c r="F313" s="5"/>
      <c r="G313" s="55"/>
      <c r="I313" s="5"/>
      <c r="J313" s="5"/>
      <c r="K313" s="5"/>
      <c r="L313" s="5"/>
      <c r="M313" s="5"/>
      <c r="N313" s="5"/>
      <c r="O313" s="5"/>
      <c r="P313" s="5"/>
      <c r="Q313" s="13"/>
      <c r="R313" s="13"/>
      <c r="S313" s="5"/>
    </row>
    <row r="314" spans="1:19" ht="15.75" customHeight="1" x14ac:dyDescent="0.3">
      <c r="A314" s="5"/>
      <c r="B314" s="5"/>
      <c r="C314" s="5"/>
      <c r="D314" s="5"/>
      <c r="E314" s="5"/>
      <c r="F314" s="5"/>
      <c r="G314" s="55"/>
      <c r="I314" s="5"/>
      <c r="J314" s="5"/>
      <c r="K314" s="5"/>
      <c r="L314" s="5"/>
      <c r="M314" s="5"/>
      <c r="N314" s="5"/>
      <c r="O314" s="5"/>
      <c r="P314" s="5"/>
      <c r="Q314" s="13"/>
      <c r="R314" s="13"/>
      <c r="S314" s="5"/>
    </row>
    <row r="315" spans="1:19" ht="15.75" customHeight="1" x14ac:dyDescent="0.3">
      <c r="A315" s="5"/>
      <c r="B315" s="5"/>
      <c r="C315" s="5"/>
      <c r="D315" s="5"/>
      <c r="E315" s="5"/>
      <c r="F315" s="5"/>
      <c r="G315" s="55"/>
      <c r="I315" s="5"/>
      <c r="J315" s="5"/>
      <c r="K315" s="5"/>
      <c r="L315" s="5"/>
      <c r="M315" s="5"/>
      <c r="N315" s="5"/>
      <c r="O315" s="5"/>
      <c r="P315" s="5"/>
      <c r="Q315" s="13"/>
      <c r="R315" s="13"/>
      <c r="S315" s="5"/>
    </row>
    <row r="316" spans="1:19" ht="15.75" customHeight="1" x14ac:dyDescent="0.3">
      <c r="A316" s="5"/>
      <c r="B316" s="5"/>
      <c r="C316" s="5"/>
      <c r="D316" s="5"/>
      <c r="E316" s="5"/>
      <c r="F316" s="5"/>
      <c r="G316" s="55"/>
      <c r="I316" s="5"/>
      <c r="J316" s="5"/>
      <c r="K316" s="5"/>
      <c r="L316" s="5"/>
      <c r="M316" s="5"/>
      <c r="N316" s="5"/>
      <c r="O316" s="5"/>
      <c r="P316" s="5"/>
      <c r="Q316" s="13"/>
      <c r="R316" s="13"/>
      <c r="S316" s="5"/>
    </row>
    <row r="317" spans="1:19" ht="15.75" customHeight="1" x14ac:dyDescent="0.3">
      <c r="A317" s="5"/>
      <c r="B317" s="5"/>
      <c r="C317" s="5"/>
      <c r="D317" s="5"/>
      <c r="E317" s="5"/>
      <c r="F317" s="5"/>
      <c r="G317" s="55"/>
      <c r="I317" s="5"/>
      <c r="J317" s="5"/>
      <c r="K317" s="5"/>
      <c r="L317" s="5"/>
      <c r="M317" s="5"/>
      <c r="N317" s="5"/>
      <c r="O317" s="5"/>
      <c r="P317" s="5"/>
      <c r="Q317" s="13"/>
      <c r="R317" s="13"/>
      <c r="S317" s="5"/>
    </row>
    <row r="318" spans="1:19" ht="15.75" customHeight="1" x14ac:dyDescent="0.3">
      <c r="A318" s="5"/>
      <c r="B318" s="5"/>
      <c r="C318" s="5"/>
      <c r="D318" s="5"/>
      <c r="E318" s="5"/>
      <c r="F318" s="5"/>
      <c r="G318" s="55"/>
      <c r="I318" s="5"/>
      <c r="J318" s="5"/>
      <c r="K318" s="5"/>
      <c r="L318" s="5"/>
      <c r="M318" s="5"/>
      <c r="N318" s="5"/>
      <c r="O318" s="5"/>
      <c r="P318" s="5"/>
      <c r="Q318" s="13"/>
      <c r="R318" s="13"/>
      <c r="S318" s="5"/>
    </row>
    <row r="319" spans="1:19" ht="15.75" customHeight="1" x14ac:dyDescent="0.3">
      <c r="A319" s="5"/>
      <c r="B319" s="5"/>
      <c r="C319" s="5"/>
      <c r="D319" s="5"/>
      <c r="E319" s="5"/>
      <c r="F319" s="5"/>
      <c r="G319" s="55"/>
      <c r="I319" s="5"/>
      <c r="J319" s="5"/>
      <c r="K319" s="5"/>
      <c r="L319" s="5"/>
      <c r="M319" s="5"/>
      <c r="N319" s="5"/>
      <c r="O319" s="5"/>
      <c r="P319" s="5"/>
      <c r="Q319" s="13"/>
      <c r="R319" s="13"/>
      <c r="S319" s="5"/>
    </row>
    <row r="320" spans="1:19" ht="15.75" customHeight="1" x14ac:dyDescent="0.3">
      <c r="A320" s="5"/>
      <c r="B320" s="5"/>
      <c r="C320" s="5"/>
      <c r="D320" s="5"/>
      <c r="E320" s="5"/>
      <c r="F320" s="5"/>
      <c r="G320" s="55"/>
      <c r="I320" s="5"/>
      <c r="J320" s="5"/>
      <c r="K320" s="5"/>
      <c r="L320" s="5"/>
      <c r="M320" s="5"/>
      <c r="N320" s="5"/>
      <c r="O320" s="5"/>
      <c r="P320" s="5"/>
      <c r="Q320" s="13"/>
      <c r="R320" s="13"/>
      <c r="S320" s="5"/>
    </row>
    <row r="321" spans="1:19" ht="15.75" customHeight="1" x14ac:dyDescent="0.3">
      <c r="A321" s="5"/>
      <c r="B321" s="5"/>
      <c r="C321" s="5"/>
      <c r="D321" s="5"/>
      <c r="E321" s="5"/>
      <c r="F321" s="5"/>
      <c r="G321" s="55"/>
      <c r="I321" s="5"/>
      <c r="J321" s="5"/>
      <c r="K321" s="5"/>
      <c r="L321" s="5"/>
      <c r="M321" s="5"/>
      <c r="N321" s="5"/>
      <c r="O321" s="5"/>
      <c r="P321" s="5"/>
      <c r="Q321" s="13"/>
      <c r="R321" s="13"/>
      <c r="S321" s="5"/>
    </row>
    <row r="322" spans="1:19" ht="15.75" customHeight="1" x14ac:dyDescent="0.3">
      <c r="A322" s="5"/>
      <c r="B322" s="5"/>
      <c r="C322" s="5"/>
      <c r="D322" s="5"/>
      <c r="E322" s="5"/>
      <c r="F322" s="5"/>
      <c r="G322" s="55"/>
      <c r="I322" s="5"/>
      <c r="J322" s="5"/>
      <c r="K322" s="5"/>
      <c r="L322" s="5"/>
      <c r="M322" s="5"/>
      <c r="N322" s="5"/>
      <c r="O322" s="5"/>
      <c r="P322" s="5"/>
      <c r="Q322" s="13"/>
      <c r="R322" s="13"/>
      <c r="S322" s="5"/>
    </row>
    <row r="323" spans="1:19" ht="15.75" customHeight="1" x14ac:dyDescent="0.3">
      <c r="A323" s="5"/>
      <c r="B323" s="5"/>
      <c r="C323" s="5"/>
      <c r="D323" s="5"/>
      <c r="E323" s="5"/>
      <c r="F323" s="5"/>
      <c r="G323" s="55"/>
      <c r="I323" s="5"/>
      <c r="J323" s="5"/>
      <c r="K323" s="5"/>
      <c r="L323" s="5"/>
      <c r="M323" s="5"/>
      <c r="N323" s="5"/>
      <c r="O323" s="5"/>
      <c r="P323" s="5"/>
      <c r="Q323" s="13"/>
      <c r="R323" s="13"/>
      <c r="S323" s="5"/>
    </row>
    <row r="324" spans="1:19" ht="15.75" customHeight="1" x14ac:dyDescent="0.3">
      <c r="A324" s="5"/>
      <c r="B324" s="5"/>
      <c r="C324" s="5"/>
      <c r="D324" s="5"/>
      <c r="E324" s="5"/>
      <c r="F324" s="5"/>
      <c r="G324" s="55"/>
      <c r="I324" s="5"/>
      <c r="J324" s="5"/>
      <c r="K324" s="5"/>
      <c r="L324" s="5"/>
      <c r="M324" s="5"/>
      <c r="N324" s="5"/>
      <c r="O324" s="5"/>
      <c r="P324" s="5"/>
      <c r="Q324" s="13"/>
      <c r="R324" s="13"/>
      <c r="S324" s="5"/>
    </row>
    <row r="325" spans="1:19" ht="15.75" customHeight="1" x14ac:dyDescent="0.3">
      <c r="A325" s="5"/>
      <c r="B325" s="5"/>
      <c r="C325" s="5"/>
      <c r="D325" s="5"/>
      <c r="E325" s="5"/>
      <c r="F325" s="5"/>
      <c r="G325" s="55"/>
      <c r="I325" s="5"/>
      <c r="J325" s="5"/>
      <c r="K325" s="5"/>
      <c r="L325" s="5"/>
      <c r="M325" s="5"/>
      <c r="N325" s="5"/>
      <c r="O325" s="5"/>
      <c r="P325" s="5"/>
      <c r="Q325" s="13"/>
      <c r="R325" s="13"/>
      <c r="S325" s="5"/>
    </row>
    <row r="326" spans="1:19" ht="15.75" customHeight="1" x14ac:dyDescent="0.3">
      <c r="A326" s="5"/>
      <c r="B326" s="5"/>
      <c r="C326" s="5"/>
      <c r="D326" s="5"/>
      <c r="E326" s="5"/>
      <c r="F326" s="5"/>
      <c r="G326" s="55"/>
      <c r="I326" s="5"/>
      <c r="J326" s="5"/>
      <c r="K326" s="5"/>
      <c r="L326" s="5"/>
      <c r="M326" s="5"/>
      <c r="N326" s="5"/>
      <c r="O326" s="5"/>
      <c r="P326" s="5"/>
      <c r="Q326" s="13"/>
      <c r="R326" s="13"/>
      <c r="S326" s="5"/>
    </row>
    <row r="327" spans="1:19" ht="15.75" customHeight="1" x14ac:dyDescent="0.3">
      <c r="A327" s="5"/>
      <c r="B327" s="5"/>
      <c r="C327" s="5"/>
      <c r="D327" s="5"/>
      <c r="E327" s="5"/>
      <c r="F327" s="5"/>
      <c r="G327" s="55"/>
      <c r="I327" s="5"/>
      <c r="J327" s="5"/>
      <c r="K327" s="5"/>
      <c r="L327" s="5"/>
      <c r="M327" s="5"/>
      <c r="N327" s="5"/>
      <c r="O327" s="5"/>
      <c r="P327" s="5"/>
      <c r="Q327" s="13"/>
      <c r="R327" s="13"/>
      <c r="S327" s="5"/>
    </row>
    <row r="328" spans="1:19" ht="15.75" customHeight="1" x14ac:dyDescent="0.3">
      <c r="A328" s="5"/>
      <c r="B328" s="5"/>
      <c r="C328" s="5"/>
      <c r="D328" s="5"/>
      <c r="E328" s="5"/>
      <c r="F328" s="5"/>
      <c r="G328" s="55"/>
      <c r="I328" s="5"/>
      <c r="J328" s="5"/>
      <c r="K328" s="5"/>
      <c r="L328" s="5"/>
      <c r="M328" s="5"/>
      <c r="N328" s="5"/>
      <c r="O328" s="5"/>
      <c r="P328" s="5"/>
      <c r="Q328" s="13"/>
      <c r="R328" s="13"/>
      <c r="S328" s="5"/>
    </row>
    <row r="329" spans="1:19" ht="15.75" customHeight="1" x14ac:dyDescent="0.3">
      <c r="A329" s="5"/>
      <c r="B329" s="5"/>
      <c r="C329" s="5"/>
      <c r="D329" s="5"/>
      <c r="E329" s="5"/>
      <c r="F329" s="5"/>
      <c r="G329" s="55"/>
      <c r="I329" s="5"/>
      <c r="J329" s="5"/>
      <c r="K329" s="5"/>
      <c r="L329" s="5"/>
      <c r="M329" s="5"/>
      <c r="N329" s="5"/>
      <c r="O329" s="5"/>
      <c r="P329" s="5"/>
      <c r="Q329" s="13"/>
      <c r="R329" s="13"/>
      <c r="S329" s="5"/>
    </row>
    <row r="330" spans="1:19" ht="15.75" customHeight="1" x14ac:dyDescent="0.3">
      <c r="A330" s="5"/>
      <c r="B330" s="5"/>
      <c r="C330" s="5"/>
      <c r="D330" s="5"/>
      <c r="E330" s="5"/>
      <c r="F330" s="5"/>
      <c r="G330" s="55"/>
      <c r="I330" s="5"/>
      <c r="J330" s="5"/>
      <c r="K330" s="5"/>
      <c r="L330" s="5"/>
      <c r="M330" s="5"/>
      <c r="N330" s="5"/>
      <c r="O330" s="5"/>
      <c r="P330" s="5"/>
      <c r="Q330" s="13"/>
      <c r="R330" s="13"/>
      <c r="S330" s="5"/>
    </row>
    <row r="331" spans="1:19" ht="15.75" customHeight="1" x14ac:dyDescent="0.3">
      <c r="A331" s="5"/>
      <c r="B331" s="5"/>
      <c r="C331" s="5"/>
      <c r="D331" s="5"/>
      <c r="E331" s="5"/>
      <c r="F331" s="5"/>
      <c r="G331" s="55"/>
      <c r="I331" s="5"/>
      <c r="J331" s="5"/>
      <c r="K331" s="5"/>
      <c r="L331" s="5"/>
      <c r="M331" s="5"/>
      <c r="N331" s="5"/>
      <c r="O331" s="5"/>
      <c r="P331" s="5"/>
      <c r="Q331" s="13"/>
      <c r="R331" s="13"/>
      <c r="S331" s="5"/>
    </row>
    <row r="332" spans="1:19" ht="15.75" customHeight="1" x14ac:dyDescent="0.3">
      <c r="A332" s="5"/>
      <c r="B332" s="5"/>
      <c r="C332" s="5"/>
      <c r="D332" s="5"/>
      <c r="E332" s="5"/>
      <c r="F332" s="5"/>
      <c r="G332" s="55"/>
      <c r="I332" s="5"/>
      <c r="J332" s="5"/>
      <c r="K332" s="5"/>
      <c r="L332" s="5"/>
      <c r="M332" s="5"/>
      <c r="N332" s="5"/>
      <c r="O332" s="5"/>
      <c r="P332" s="5"/>
      <c r="Q332" s="13"/>
      <c r="R332" s="13"/>
      <c r="S332" s="5"/>
    </row>
    <row r="333" spans="1:19" ht="15.75" customHeight="1" x14ac:dyDescent="0.3">
      <c r="A333" s="5"/>
      <c r="B333" s="5"/>
      <c r="C333" s="5"/>
      <c r="D333" s="5"/>
      <c r="E333" s="5"/>
      <c r="F333" s="5"/>
      <c r="G333" s="55"/>
      <c r="I333" s="5"/>
      <c r="J333" s="5"/>
      <c r="K333" s="5"/>
      <c r="L333" s="5"/>
      <c r="M333" s="5"/>
      <c r="N333" s="5"/>
      <c r="O333" s="5"/>
      <c r="P333" s="5"/>
      <c r="Q333" s="13"/>
      <c r="R333" s="13"/>
      <c r="S333" s="5"/>
    </row>
    <row r="334" spans="1:19" ht="15.75" customHeight="1" x14ac:dyDescent="0.3">
      <c r="A334" s="5"/>
      <c r="B334" s="5"/>
      <c r="C334" s="5"/>
      <c r="D334" s="5"/>
      <c r="E334" s="5"/>
      <c r="F334" s="5"/>
      <c r="G334" s="55"/>
      <c r="I334" s="5"/>
      <c r="J334" s="5"/>
      <c r="K334" s="5"/>
      <c r="L334" s="5"/>
      <c r="M334" s="5"/>
      <c r="N334" s="5"/>
      <c r="O334" s="5"/>
      <c r="P334" s="5"/>
      <c r="Q334" s="13"/>
      <c r="R334" s="13"/>
      <c r="S334" s="5"/>
    </row>
    <row r="335" spans="1:19" ht="15.75" customHeight="1" x14ac:dyDescent="0.3">
      <c r="A335" s="5"/>
      <c r="B335" s="5"/>
      <c r="C335" s="5"/>
      <c r="D335" s="5"/>
      <c r="E335" s="5"/>
      <c r="F335" s="5"/>
      <c r="G335" s="55"/>
      <c r="I335" s="5"/>
      <c r="J335" s="5"/>
      <c r="K335" s="5"/>
      <c r="L335" s="5"/>
      <c r="M335" s="5"/>
      <c r="N335" s="5"/>
      <c r="O335" s="5"/>
      <c r="P335" s="5"/>
      <c r="Q335" s="13"/>
      <c r="R335" s="13"/>
      <c r="S335" s="5"/>
    </row>
    <row r="336" spans="1:19" ht="15.75" customHeight="1" x14ac:dyDescent="0.3">
      <c r="A336" s="5"/>
      <c r="B336" s="5"/>
      <c r="C336" s="5"/>
      <c r="D336" s="5"/>
      <c r="E336" s="5"/>
      <c r="F336" s="5"/>
      <c r="G336" s="55"/>
      <c r="I336" s="5"/>
      <c r="J336" s="5"/>
      <c r="K336" s="5"/>
      <c r="L336" s="5"/>
      <c r="M336" s="5"/>
      <c r="N336" s="5"/>
      <c r="O336" s="5"/>
      <c r="P336" s="5"/>
      <c r="Q336" s="13"/>
      <c r="R336" s="13"/>
      <c r="S336" s="5"/>
    </row>
    <row r="337" spans="1:19" ht="15.75" customHeight="1" x14ac:dyDescent="0.3">
      <c r="A337" s="5"/>
      <c r="B337" s="5"/>
      <c r="C337" s="5"/>
      <c r="D337" s="5"/>
      <c r="E337" s="5"/>
      <c r="F337" s="5"/>
      <c r="G337" s="55"/>
      <c r="I337" s="5"/>
      <c r="J337" s="5"/>
      <c r="K337" s="5"/>
      <c r="L337" s="5"/>
      <c r="M337" s="5"/>
      <c r="N337" s="5"/>
      <c r="O337" s="5"/>
      <c r="P337" s="5"/>
      <c r="Q337" s="13"/>
      <c r="R337" s="13"/>
      <c r="S337" s="5"/>
    </row>
    <row r="338" spans="1:19" ht="15.75" customHeight="1" x14ac:dyDescent="0.3">
      <c r="A338" s="5"/>
      <c r="B338" s="5"/>
      <c r="C338" s="5"/>
      <c r="D338" s="5"/>
      <c r="E338" s="5"/>
      <c r="F338" s="5"/>
      <c r="G338" s="55"/>
      <c r="I338" s="5"/>
      <c r="J338" s="5"/>
      <c r="K338" s="5"/>
      <c r="L338" s="5"/>
      <c r="M338" s="5"/>
      <c r="N338" s="5"/>
      <c r="O338" s="5"/>
      <c r="P338" s="5"/>
      <c r="Q338" s="13"/>
      <c r="R338" s="13"/>
      <c r="S338" s="5"/>
    </row>
    <row r="339" spans="1:19" ht="15.75" customHeight="1" x14ac:dyDescent="0.3">
      <c r="A339" s="5"/>
      <c r="B339" s="5"/>
      <c r="C339" s="5"/>
      <c r="D339" s="5"/>
      <c r="E339" s="5"/>
      <c r="F339" s="5"/>
      <c r="G339" s="55"/>
      <c r="I339" s="5"/>
      <c r="J339" s="5"/>
      <c r="K339" s="5"/>
      <c r="L339" s="5"/>
      <c r="M339" s="5"/>
      <c r="N339" s="5"/>
      <c r="O339" s="5"/>
      <c r="P339" s="5"/>
      <c r="Q339" s="13"/>
      <c r="R339" s="13"/>
      <c r="S339" s="5"/>
    </row>
    <row r="340" spans="1:19" ht="15.75" customHeight="1" x14ac:dyDescent="0.3">
      <c r="A340" s="5"/>
      <c r="B340" s="5"/>
      <c r="C340" s="5"/>
      <c r="D340" s="5"/>
      <c r="E340" s="5"/>
      <c r="F340" s="5"/>
      <c r="G340" s="55"/>
      <c r="I340" s="5"/>
      <c r="J340" s="5"/>
      <c r="K340" s="5"/>
      <c r="L340" s="5"/>
      <c r="M340" s="5"/>
      <c r="N340" s="5"/>
      <c r="O340" s="5"/>
      <c r="P340" s="5"/>
      <c r="Q340" s="13"/>
      <c r="R340" s="13"/>
      <c r="S340" s="5"/>
    </row>
    <row r="341" spans="1:19" ht="15.75" customHeight="1" x14ac:dyDescent="0.3">
      <c r="A341" s="5"/>
      <c r="B341" s="5"/>
      <c r="C341" s="5"/>
      <c r="D341" s="5"/>
      <c r="E341" s="5"/>
      <c r="F341" s="5"/>
      <c r="G341" s="55"/>
      <c r="I341" s="5"/>
      <c r="J341" s="5"/>
      <c r="K341" s="5"/>
      <c r="L341" s="5"/>
      <c r="M341" s="5"/>
      <c r="N341" s="5"/>
      <c r="O341" s="5"/>
      <c r="P341" s="5"/>
      <c r="Q341" s="13"/>
      <c r="R341" s="13"/>
      <c r="S341" s="5"/>
    </row>
    <row r="342" spans="1:19" ht="15.75" customHeight="1" x14ac:dyDescent="0.3">
      <c r="A342" s="5"/>
      <c r="B342" s="5"/>
      <c r="C342" s="5"/>
      <c r="D342" s="5"/>
      <c r="E342" s="5"/>
      <c r="F342" s="5"/>
      <c r="G342" s="55"/>
      <c r="I342" s="5"/>
      <c r="J342" s="5"/>
      <c r="K342" s="5"/>
      <c r="L342" s="5"/>
      <c r="M342" s="5"/>
      <c r="N342" s="5"/>
      <c r="O342" s="5"/>
      <c r="P342" s="5"/>
      <c r="Q342" s="13"/>
      <c r="R342" s="13"/>
      <c r="S342" s="5"/>
    </row>
    <row r="343" spans="1:19" ht="15.75" customHeight="1" x14ac:dyDescent="0.3">
      <c r="A343" s="5"/>
      <c r="B343" s="5"/>
      <c r="C343" s="5"/>
      <c r="D343" s="5"/>
      <c r="E343" s="5"/>
      <c r="F343" s="5"/>
      <c r="G343" s="55"/>
      <c r="I343" s="5"/>
      <c r="J343" s="5"/>
      <c r="K343" s="5"/>
      <c r="L343" s="5"/>
      <c r="M343" s="5"/>
      <c r="N343" s="5"/>
      <c r="O343" s="5"/>
      <c r="P343" s="5"/>
      <c r="Q343" s="13"/>
      <c r="R343" s="13"/>
      <c r="S343" s="5"/>
    </row>
    <row r="344" spans="1:19" ht="15.75" customHeight="1" x14ac:dyDescent="0.3">
      <c r="A344" s="5"/>
      <c r="B344" s="5"/>
      <c r="C344" s="5"/>
      <c r="D344" s="5"/>
      <c r="E344" s="5"/>
      <c r="F344" s="5"/>
      <c r="G344" s="55"/>
      <c r="I344" s="5"/>
      <c r="J344" s="5"/>
      <c r="K344" s="5"/>
      <c r="L344" s="5"/>
      <c r="M344" s="5"/>
      <c r="N344" s="5"/>
      <c r="O344" s="5"/>
      <c r="P344" s="5"/>
      <c r="Q344" s="13"/>
      <c r="R344" s="13"/>
      <c r="S344" s="5"/>
    </row>
    <row r="345" spans="1:19" ht="15.75" customHeight="1" x14ac:dyDescent="0.3">
      <c r="A345" s="5"/>
      <c r="B345" s="5"/>
      <c r="C345" s="5"/>
      <c r="D345" s="5"/>
      <c r="E345" s="5"/>
      <c r="F345" s="5"/>
      <c r="G345" s="55"/>
      <c r="I345" s="5"/>
      <c r="J345" s="5"/>
      <c r="K345" s="5"/>
      <c r="L345" s="5"/>
      <c r="M345" s="5"/>
      <c r="N345" s="5"/>
      <c r="O345" s="5"/>
      <c r="P345" s="5"/>
      <c r="Q345" s="13"/>
      <c r="R345" s="13"/>
      <c r="S345" s="5"/>
    </row>
    <row r="346" spans="1:19" ht="15.75" customHeight="1" x14ac:dyDescent="0.3">
      <c r="A346" s="5"/>
      <c r="B346" s="5"/>
      <c r="C346" s="5"/>
      <c r="D346" s="5"/>
      <c r="E346" s="5"/>
      <c r="F346" s="5"/>
      <c r="G346" s="55"/>
      <c r="I346" s="5"/>
      <c r="J346" s="5"/>
      <c r="K346" s="5"/>
      <c r="L346" s="5"/>
      <c r="M346" s="5"/>
      <c r="N346" s="5"/>
      <c r="O346" s="5"/>
      <c r="P346" s="5"/>
      <c r="Q346" s="13"/>
      <c r="R346" s="13"/>
      <c r="S346" s="5"/>
    </row>
    <row r="347" spans="1:19" ht="15.75" customHeight="1" x14ac:dyDescent="0.3">
      <c r="A347" s="5"/>
      <c r="B347" s="5"/>
      <c r="C347" s="5"/>
      <c r="D347" s="5"/>
      <c r="E347" s="5"/>
      <c r="F347" s="5"/>
      <c r="G347" s="55"/>
      <c r="I347" s="5"/>
      <c r="J347" s="5"/>
      <c r="K347" s="5"/>
      <c r="L347" s="5"/>
      <c r="M347" s="5"/>
      <c r="N347" s="5"/>
      <c r="O347" s="5"/>
      <c r="P347" s="5"/>
      <c r="Q347" s="13"/>
      <c r="R347" s="13"/>
      <c r="S347" s="5"/>
    </row>
    <row r="348" spans="1:19" ht="15.75" customHeight="1" x14ac:dyDescent="0.3">
      <c r="A348" s="5"/>
      <c r="B348" s="5"/>
      <c r="C348" s="5"/>
      <c r="D348" s="5"/>
      <c r="E348" s="5"/>
      <c r="F348" s="5"/>
      <c r="G348" s="55"/>
      <c r="I348" s="5"/>
      <c r="J348" s="5"/>
      <c r="K348" s="5"/>
      <c r="L348" s="5"/>
      <c r="M348" s="5"/>
      <c r="N348" s="5"/>
      <c r="O348" s="5"/>
      <c r="P348" s="5"/>
      <c r="Q348" s="13"/>
      <c r="R348" s="13"/>
      <c r="S348" s="5"/>
    </row>
    <row r="349" spans="1:19" ht="15.75" customHeight="1" x14ac:dyDescent="0.3">
      <c r="A349" s="5"/>
      <c r="B349" s="5"/>
      <c r="C349" s="5"/>
      <c r="D349" s="5"/>
      <c r="E349" s="5"/>
      <c r="F349" s="5"/>
      <c r="G349" s="55"/>
      <c r="I349" s="5"/>
      <c r="J349" s="5"/>
      <c r="K349" s="5"/>
      <c r="L349" s="5"/>
      <c r="M349" s="5"/>
      <c r="N349" s="5"/>
      <c r="O349" s="5"/>
      <c r="P349" s="5"/>
      <c r="Q349" s="13"/>
      <c r="R349" s="13"/>
      <c r="S349" s="5"/>
    </row>
    <row r="350" spans="1:19" ht="15.75" customHeight="1" x14ac:dyDescent="0.3">
      <c r="A350" s="5"/>
      <c r="B350" s="5"/>
      <c r="C350" s="5"/>
      <c r="D350" s="5"/>
      <c r="E350" s="5"/>
      <c r="F350" s="5"/>
      <c r="G350" s="55"/>
      <c r="I350" s="5"/>
      <c r="J350" s="5"/>
      <c r="K350" s="5"/>
      <c r="L350" s="5"/>
      <c r="M350" s="5"/>
      <c r="N350" s="5"/>
      <c r="O350" s="5"/>
      <c r="P350" s="5"/>
      <c r="Q350" s="13"/>
      <c r="R350" s="13"/>
      <c r="S350" s="5"/>
    </row>
    <row r="351" spans="1:19" ht="15.75" customHeight="1" x14ac:dyDescent="0.3">
      <c r="A351" s="5"/>
      <c r="B351" s="5"/>
      <c r="C351" s="5"/>
      <c r="D351" s="5"/>
      <c r="E351" s="5"/>
      <c r="F351" s="5"/>
      <c r="G351" s="55"/>
      <c r="I351" s="5"/>
      <c r="J351" s="5"/>
      <c r="K351" s="5"/>
      <c r="L351" s="5"/>
      <c r="M351" s="5"/>
      <c r="N351" s="5"/>
      <c r="O351" s="5"/>
      <c r="P351" s="5"/>
      <c r="Q351" s="13"/>
      <c r="R351" s="13"/>
      <c r="S351" s="5"/>
    </row>
    <row r="352" spans="1:19" ht="15.75" customHeight="1" x14ac:dyDescent="0.3">
      <c r="A352" s="5"/>
      <c r="B352" s="5"/>
      <c r="C352" s="5"/>
      <c r="D352" s="5"/>
      <c r="E352" s="5"/>
      <c r="F352" s="5"/>
      <c r="G352" s="55"/>
      <c r="I352" s="5"/>
      <c r="J352" s="5"/>
      <c r="K352" s="5"/>
      <c r="L352" s="5"/>
      <c r="M352" s="5"/>
      <c r="N352" s="5"/>
      <c r="O352" s="5"/>
      <c r="P352" s="5"/>
      <c r="Q352" s="13"/>
      <c r="R352" s="13"/>
      <c r="S352" s="5"/>
    </row>
    <row r="353" spans="1:19" ht="15.75" customHeight="1" x14ac:dyDescent="0.3">
      <c r="A353" s="5"/>
      <c r="B353" s="5"/>
      <c r="C353" s="5"/>
      <c r="D353" s="5"/>
      <c r="E353" s="5"/>
      <c r="F353" s="5"/>
      <c r="G353" s="55"/>
      <c r="I353" s="5"/>
      <c r="J353" s="5"/>
      <c r="K353" s="5"/>
      <c r="L353" s="5"/>
      <c r="M353" s="5"/>
      <c r="N353" s="5"/>
      <c r="O353" s="5"/>
      <c r="P353" s="5"/>
      <c r="Q353" s="13"/>
      <c r="R353" s="13"/>
      <c r="S353" s="5"/>
    </row>
    <row r="354" spans="1:19" ht="15.75" customHeight="1" x14ac:dyDescent="0.3">
      <c r="A354" s="5"/>
      <c r="B354" s="5"/>
      <c r="C354" s="5"/>
      <c r="D354" s="5"/>
      <c r="E354" s="5"/>
      <c r="F354" s="5"/>
      <c r="G354" s="55"/>
      <c r="I354" s="5"/>
      <c r="J354" s="5"/>
      <c r="K354" s="5"/>
      <c r="L354" s="5"/>
      <c r="M354" s="5"/>
      <c r="N354" s="5"/>
      <c r="O354" s="5"/>
      <c r="P354" s="5"/>
      <c r="Q354" s="13"/>
      <c r="R354" s="13"/>
      <c r="S354" s="5"/>
    </row>
    <row r="355" spans="1:19" ht="15.75" customHeight="1" x14ac:dyDescent="0.3">
      <c r="A355" s="5"/>
      <c r="B355" s="5"/>
      <c r="C355" s="5"/>
      <c r="D355" s="5"/>
      <c r="E355" s="5"/>
      <c r="F355" s="5"/>
      <c r="G355" s="55"/>
      <c r="I355" s="5"/>
      <c r="J355" s="5"/>
      <c r="K355" s="5"/>
      <c r="L355" s="5"/>
      <c r="M355" s="5"/>
      <c r="N355" s="5"/>
      <c r="O355" s="5"/>
      <c r="P355" s="5"/>
      <c r="Q355" s="13"/>
      <c r="R355" s="13"/>
      <c r="S355" s="5"/>
    </row>
    <row r="356" spans="1:19" ht="15.75" customHeight="1" x14ac:dyDescent="0.3">
      <c r="A356" s="5"/>
      <c r="B356" s="5"/>
      <c r="C356" s="5"/>
      <c r="D356" s="5"/>
      <c r="E356" s="5"/>
      <c r="F356" s="5"/>
      <c r="G356" s="55"/>
      <c r="I356" s="5"/>
      <c r="J356" s="5"/>
      <c r="K356" s="5"/>
      <c r="L356" s="5"/>
      <c r="M356" s="5"/>
      <c r="N356" s="5"/>
      <c r="O356" s="5"/>
      <c r="P356" s="5"/>
      <c r="Q356" s="13"/>
      <c r="R356" s="13"/>
      <c r="S356" s="5"/>
    </row>
    <row r="357" spans="1:19" ht="15.75" customHeight="1" x14ac:dyDescent="0.3">
      <c r="A357" s="5"/>
      <c r="B357" s="5"/>
      <c r="C357" s="5"/>
      <c r="D357" s="5"/>
      <c r="E357" s="5"/>
      <c r="F357" s="5"/>
      <c r="G357" s="55"/>
      <c r="I357" s="5"/>
      <c r="J357" s="5"/>
      <c r="K357" s="5"/>
      <c r="L357" s="5"/>
      <c r="M357" s="5"/>
      <c r="N357" s="5"/>
      <c r="O357" s="5"/>
      <c r="P357" s="5"/>
      <c r="Q357" s="13"/>
      <c r="R357" s="13"/>
      <c r="S357" s="5"/>
    </row>
    <row r="358" spans="1:19" ht="15.75" customHeight="1" x14ac:dyDescent="0.3">
      <c r="A358" s="5"/>
      <c r="B358" s="5"/>
      <c r="C358" s="5"/>
      <c r="D358" s="5"/>
      <c r="E358" s="5"/>
      <c r="F358" s="5"/>
      <c r="G358" s="55"/>
      <c r="I358" s="5"/>
      <c r="J358" s="5"/>
      <c r="K358" s="5"/>
      <c r="L358" s="5"/>
      <c r="M358" s="5"/>
      <c r="N358" s="5"/>
      <c r="O358" s="5"/>
      <c r="P358" s="5"/>
      <c r="Q358" s="13"/>
      <c r="R358" s="13"/>
      <c r="S358" s="5"/>
    </row>
    <row r="359" spans="1:19" ht="15.75" customHeight="1" x14ac:dyDescent="0.3">
      <c r="A359" s="5"/>
      <c r="B359" s="5"/>
      <c r="C359" s="5"/>
      <c r="D359" s="5"/>
      <c r="E359" s="5"/>
      <c r="F359" s="5"/>
      <c r="G359" s="55"/>
      <c r="I359" s="5"/>
      <c r="J359" s="5"/>
      <c r="K359" s="5"/>
      <c r="L359" s="5"/>
      <c r="M359" s="5"/>
      <c r="N359" s="5"/>
      <c r="O359" s="5"/>
      <c r="P359" s="5"/>
      <c r="Q359" s="13"/>
      <c r="R359" s="13"/>
      <c r="S359" s="5"/>
    </row>
    <row r="360" spans="1:19" ht="15.75" customHeight="1" x14ac:dyDescent="0.3">
      <c r="A360" s="5"/>
      <c r="B360" s="5"/>
      <c r="C360" s="5"/>
      <c r="D360" s="5"/>
      <c r="E360" s="5"/>
      <c r="F360" s="5"/>
      <c r="G360" s="55"/>
      <c r="I360" s="5"/>
      <c r="J360" s="5"/>
      <c r="K360" s="5"/>
      <c r="L360" s="5"/>
      <c r="M360" s="5"/>
      <c r="N360" s="5"/>
      <c r="O360" s="5"/>
      <c r="P360" s="5"/>
      <c r="Q360" s="13"/>
      <c r="R360" s="13"/>
      <c r="S360" s="5"/>
    </row>
    <row r="361" spans="1:19" ht="15.75" customHeight="1" x14ac:dyDescent="0.3">
      <c r="A361" s="5"/>
      <c r="B361" s="5"/>
      <c r="C361" s="5"/>
      <c r="D361" s="5"/>
      <c r="E361" s="5"/>
      <c r="F361" s="5"/>
      <c r="G361" s="55"/>
      <c r="I361" s="5"/>
      <c r="J361" s="5"/>
      <c r="K361" s="5"/>
      <c r="L361" s="5"/>
      <c r="M361" s="5"/>
      <c r="N361" s="5"/>
      <c r="O361" s="5"/>
      <c r="P361" s="5"/>
      <c r="Q361" s="13"/>
      <c r="R361" s="13"/>
      <c r="S361" s="5"/>
    </row>
    <row r="362" spans="1:19" ht="15.75" customHeight="1" x14ac:dyDescent="0.3">
      <c r="A362" s="5"/>
      <c r="B362" s="5"/>
      <c r="C362" s="5"/>
      <c r="D362" s="5"/>
      <c r="E362" s="5"/>
      <c r="F362" s="5"/>
      <c r="G362" s="55"/>
      <c r="I362" s="5"/>
      <c r="J362" s="5"/>
      <c r="K362" s="5"/>
      <c r="L362" s="5"/>
      <c r="M362" s="5"/>
      <c r="N362" s="5"/>
      <c r="O362" s="5"/>
      <c r="P362" s="5"/>
      <c r="Q362" s="13"/>
      <c r="R362" s="13"/>
      <c r="S362" s="5"/>
    </row>
    <row r="363" spans="1:19" ht="15.75" customHeight="1" x14ac:dyDescent="0.3">
      <c r="A363" s="5"/>
      <c r="B363" s="5"/>
      <c r="C363" s="5"/>
      <c r="D363" s="5"/>
      <c r="E363" s="5"/>
      <c r="F363" s="5"/>
      <c r="G363" s="55"/>
      <c r="I363" s="5"/>
      <c r="J363" s="5"/>
      <c r="K363" s="5"/>
      <c r="L363" s="5"/>
      <c r="M363" s="5"/>
      <c r="N363" s="5"/>
      <c r="O363" s="5"/>
      <c r="P363" s="5"/>
      <c r="Q363" s="13"/>
      <c r="R363" s="13"/>
      <c r="S363" s="5"/>
    </row>
    <row r="364" spans="1:19" ht="15.75" customHeight="1" x14ac:dyDescent="0.3">
      <c r="A364" s="5"/>
      <c r="B364" s="5"/>
      <c r="C364" s="5"/>
      <c r="D364" s="5"/>
      <c r="E364" s="5"/>
      <c r="F364" s="5"/>
      <c r="G364" s="55"/>
      <c r="I364" s="5"/>
      <c r="J364" s="5"/>
      <c r="K364" s="5"/>
      <c r="L364" s="5"/>
      <c r="M364" s="5"/>
      <c r="N364" s="5"/>
      <c r="O364" s="5"/>
      <c r="P364" s="5"/>
      <c r="Q364" s="13"/>
      <c r="R364" s="13"/>
      <c r="S364" s="5"/>
    </row>
    <row r="365" spans="1:19" ht="15.75" customHeight="1" x14ac:dyDescent="0.3">
      <c r="A365" s="5"/>
      <c r="B365" s="5"/>
      <c r="C365" s="5"/>
      <c r="D365" s="5"/>
      <c r="E365" s="5"/>
      <c r="F365" s="5"/>
      <c r="G365" s="55"/>
      <c r="I365" s="5"/>
      <c r="J365" s="5"/>
      <c r="K365" s="5"/>
      <c r="L365" s="5"/>
      <c r="M365" s="5"/>
      <c r="N365" s="5"/>
      <c r="O365" s="5"/>
      <c r="P365" s="5"/>
      <c r="Q365" s="13"/>
      <c r="R365" s="13"/>
      <c r="S365" s="5"/>
    </row>
    <row r="366" spans="1:19" ht="15.75" customHeight="1" x14ac:dyDescent="0.3">
      <c r="A366" s="5"/>
      <c r="B366" s="5"/>
      <c r="C366" s="5"/>
      <c r="D366" s="5"/>
      <c r="E366" s="5"/>
      <c r="F366" s="5"/>
      <c r="G366" s="55"/>
      <c r="I366" s="5"/>
      <c r="J366" s="5"/>
      <c r="K366" s="5"/>
      <c r="L366" s="5"/>
      <c r="M366" s="5"/>
      <c r="N366" s="5"/>
      <c r="O366" s="5"/>
      <c r="P366" s="5"/>
      <c r="Q366" s="13"/>
      <c r="R366" s="13"/>
      <c r="S366" s="5"/>
    </row>
    <row r="367" spans="1:19" ht="15.75" customHeight="1" x14ac:dyDescent="0.3">
      <c r="A367" s="5"/>
      <c r="B367" s="5"/>
      <c r="C367" s="5"/>
      <c r="D367" s="5"/>
      <c r="E367" s="5"/>
      <c r="F367" s="5"/>
      <c r="G367" s="55"/>
      <c r="I367" s="5"/>
      <c r="J367" s="5"/>
      <c r="K367" s="5"/>
      <c r="L367" s="5"/>
      <c r="M367" s="5"/>
      <c r="N367" s="5"/>
      <c r="O367" s="5"/>
      <c r="P367" s="5"/>
      <c r="Q367" s="13"/>
      <c r="R367" s="13"/>
      <c r="S367" s="5"/>
    </row>
    <row r="368" spans="1:19" ht="15.75" customHeight="1" x14ac:dyDescent="0.3">
      <c r="A368" s="5"/>
      <c r="B368" s="5"/>
      <c r="C368" s="5"/>
      <c r="D368" s="5"/>
      <c r="E368" s="5"/>
      <c r="F368" s="5"/>
      <c r="G368" s="55"/>
      <c r="I368" s="5"/>
      <c r="J368" s="5"/>
      <c r="K368" s="5"/>
      <c r="L368" s="5"/>
      <c r="M368" s="5"/>
      <c r="N368" s="5"/>
      <c r="O368" s="5"/>
      <c r="P368" s="5"/>
      <c r="Q368" s="13"/>
      <c r="R368" s="13"/>
      <c r="S368" s="5"/>
    </row>
    <row r="369" spans="1:19" ht="15.75" customHeight="1" x14ac:dyDescent="0.3">
      <c r="A369" s="5"/>
      <c r="B369" s="5"/>
      <c r="C369" s="5"/>
      <c r="D369" s="5"/>
      <c r="E369" s="5"/>
      <c r="F369" s="5"/>
      <c r="G369" s="55"/>
      <c r="I369" s="5"/>
      <c r="J369" s="5"/>
      <c r="K369" s="5"/>
      <c r="L369" s="5"/>
      <c r="M369" s="5"/>
      <c r="N369" s="5"/>
      <c r="O369" s="5"/>
      <c r="P369" s="5"/>
      <c r="Q369" s="13"/>
      <c r="R369" s="13"/>
      <c r="S369" s="5"/>
    </row>
    <row r="370" spans="1:19" ht="15.75" customHeight="1" x14ac:dyDescent="0.3">
      <c r="A370" s="5"/>
      <c r="B370" s="5"/>
      <c r="C370" s="5"/>
      <c r="D370" s="5"/>
      <c r="E370" s="5"/>
      <c r="F370" s="5"/>
      <c r="G370" s="55"/>
      <c r="I370" s="5"/>
      <c r="J370" s="5"/>
      <c r="K370" s="5"/>
      <c r="L370" s="5"/>
      <c r="M370" s="5"/>
      <c r="N370" s="5"/>
      <c r="O370" s="5"/>
      <c r="P370" s="5"/>
      <c r="Q370" s="13"/>
      <c r="R370" s="13"/>
      <c r="S370" s="5"/>
    </row>
    <row r="371" spans="1:19" ht="15.75" customHeight="1" x14ac:dyDescent="0.3">
      <c r="A371" s="5"/>
      <c r="B371" s="5"/>
      <c r="C371" s="5"/>
      <c r="D371" s="5"/>
      <c r="E371" s="5"/>
      <c r="F371" s="5"/>
      <c r="G371" s="55"/>
      <c r="I371" s="5"/>
      <c r="J371" s="5"/>
      <c r="K371" s="5"/>
      <c r="L371" s="5"/>
      <c r="M371" s="5"/>
      <c r="N371" s="5"/>
      <c r="O371" s="5"/>
      <c r="P371" s="5"/>
      <c r="Q371" s="13"/>
      <c r="R371" s="13"/>
      <c r="S371" s="5"/>
    </row>
    <row r="372" spans="1:19" ht="15.75" customHeight="1" x14ac:dyDescent="0.3">
      <c r="A372" s="5"/>
      <c r="B372" s="5"/>
      <c r="C372" s="5"/>
      <c r="D372" s="5"/>
      <c r="E372" s="5"/>
      <c r="F372" s="5"/>
      <c r="G372" s="55"/>
      <c r="I372" s="5"/>
      <c r="J372" s="5"/>
      <c r="K372" s="5"/>
      <c r="L372" s="5"/>
      <c r="M372" s="5"/>
      <c r="N372" s="5"/>
      <c r="O372" s="5"/>
      <c r="P372" s="5"/>
      <c r="Q372" s="13"/>
      <c r="R372" s="13"/>
      <c r="S372" s="5"/>
    </row>
    <row r="373" spans="1:19" ht="15.75" customHeight="1" x14ac:dyDescent="0.3">
      <c r="A373" s="5"/>
      <c r="B373" s="5"/>
      <c r="C373" s="5"/>
      <c r="D373" s="5"/>
      <c r="E373" s="5"/>
      <c r="F373" s="5"/>
      <c r="G373" s="55"/>
      <c r="I373" s="5"/>
      <c r="J373" s="5"/>
      <c r="K373" s="5"/>
      <c r="L373" s="5"/>
      <c r="M373" s="5"/>
      <c r="N373" s="5"/>
      <c r="O373" s="5"/>
      <c r="P373" s="5"/>
      <c r="Q373" s="13"/>
      <c r="R373" s="13"/>
      <c r="S373" s="5"/>
    </row>
    <row r="374" spans="1:19" ht="15.75" customHeight="1" x14ac:dyDescent="0.3">
      <c r="A374" s="5"/>
      <c r="B374" s="5"/>
      <c r="C374" s="5"/>
      <c r="D374" s="5"/>
      <c r="E374" s="5"/>
      <c r="F374" s="5"/>
      <c r="G374" s="55"/>
      <c r="I374" s="5"/>
      <c r="J374" s="5"/>
      <c r="K374" s="5"/>
      <c r="L374" s="5"/>
      <c r="M374" s="5"/>
      <c r="N374" s="5"/>
      <c r="O374" s="5"/>
      <c r="P374" s="5"/>
      <c r="Q374" s="13"/>
      <c r="R374" s="13"/>
      <c r="S374" s="5"/>
    </row>
    <row r="375" spans="1:19" ht="15.75" customHeight="1" x14ac:dyDescent="0.3">
      <c r="A375" s="5"/>
      <c r="B375" s="5"/>
      <c r="C375" s="5"/>
      <c r="D375" s="5"/>
      <c r="E375" s="5"/>
      <c r="F375" s="5"/>
      <c r="G375" s="55"/>
      <c r="I375" s="5"/>
      <c r="J375" s="5"/>
      <c r="K375" s="5"/>
      <c r="L375" s="5"/>
      <c r="M375" s="5"/>
      <c r="N375" s="5"/>
      <c r="O375" s="5"/>
      <c r="P375" s="5"/>
      <c r="Q375" s="13"/>
      <c r="R375" s="13"/>
      <c r="S375" s="5"/>
    </row>
    <row r="376" spans="1:19" ht="15.75" customHeight="1" x14ac:dyDescent="0.3">
      <c r="A376" s="5"/>
      <c r="B376" s="5"/>
      <c r="C376" s="5"/>
      <c r="D376" s="5"/>
      <c r="E376" s="5"/>
      <c r="F376" s="5"/>
      <c r="G376" s="55"/>
      <c r="I376" s="5"/>
      <c r="J376" s="5"/>
      <c r="K376" s="5"/>
      <c r="L376" s="5"/>
      <c r="M376" s="5"/>
      <c r="N376" s="5"/>
      <c r="O376" s="5"/>
      <c r="P376" s="5"/>
      <c r="Q376" s="13"/>
      <c r="R376" s="13"/>
      <c r="S376" s="5"/>
    </row>
    <row r="377" spans="1:19" ht="15.75" customHeight="1" x14ac:dyDescent="0.3">
      <c r="A377" s="5"/>
      <c r="B377" s="5"/>
      <c r="C377" s="5"/>
      <c r="D377" s="5"/>
      <c r="E377" s="5"/>
      <c r="F377" s="5"/>
      <c r="G377" s="55"/>
      <c r="I377" s="5"/>
      <c r="J377" s="5"/>
      <c r="K377" s="5"/>
      <c r="L377" s="5"/>
      <c r="M377" s="5"/>
      <c r="N377" s="5"/>
      <c r="O377" s="5"/>
      <c r="P377" s="5"/>
      <c r="Q377" s="13"/>
      <c r="R377" s="13"/>
      <c r="S377" s="5"/>
    </row>
    <row r="378" spans="1:19" ht="15.75" customHeight="1" x14ac:dyDescent="0.3">
      <c r="A378" s="5"/>
      <c r="B378" s="5"/>
      <c r="C378" s="5"/>
      <c r="D378" s="5"/>
      <c r="E378" s="5"/>
      <c r="F378" s="5"/>
      <c r="G378" s="55"/>
      <c r="I378" s="5"/>
      <c r="J378" s="5"/>
      <c r="K378" s="5"/>
      <c r="L378" s="5"/>
      <c r="M378" s="5"/>
      <c r="N378" s="5"/>
      <c r="O378" s="5"/>
      <c r="P378" s="5"/>
      <c r="Q378" s="13"/>
      <c r="R378" s="13"/>
      <c r="S378" s="5"/>
    </row>
    <row r="379" spans="1:19" ht="15.75" customHeight="1" x14ac:dyDescent="0.3">
      <c r="A379" s="5"/>
      <c r="B379" s="5"/>
      <c r="C379" s="5"/>
      <c r="D379" s="5"/>
      <c r="E379" s="5"/>
      <c r="F379" s="5"/>
      <c r="G379" s="55"/>
      <c r="I379" s="5"/>
      <c r="J379" s="5"/>
      <c r="K379" s="5"/>
      <c r="L379" s="5"/>
      <c r="M379" s="5"/>
      <c r="N379" s="5"/>
      <c r="O379" s="5"/>
      <c r="P379" s="5"/>
      <c r="Q379" s="13"/>
      <c r="R379" s="13"/>
      <c r="S379" s="5"/>
    </row>
    <row r="380" spans="1:19" ht="15.75" customHeight="1" x14ac:dyDescent="0.3">
      <c r="A380" s="5"/>
      <c r="B380" s="5"/>
      <c r="C380" s="5"/>
      <c r="D380" s="5"/>
      <c r="E380" s="5"/>
      <c r="F380" s="5"/>
      <c r="G380" s="55"/>
      <c r="I380" s="5"/>
      <c r="J380" s="5"/>
      <c r="K380" s="5"/>
      <c r="L380" s="5"/>
      <c r="M380" s="5"/>
      <c r="N380" s="5"/>
      <c r="O380" s="5"/>
      <c r="P380" s="5"/>
      <c r="Q380" s="13"/>
      <c r="R380" s="13"/>
      <c r="S380" s="5"/>
    </row>
    <row r="381" spans="1:19" ht="15.75" customHeight="1" x14ac:dyDescent="0.3">
      <c r="A381" s="5"/>
      <c r="B381" s="5"/>
      <c r="C381" s="5"/>
      <c r="D381" s="5"/>
      <c r="E381" s="5"/>
      <c r="F381" s="5"/>
      <c r="G381" s="55"/>
      <c r="I381" s="5"/>
      <c r="J381" s="5"/>
      <c r="K381" s="5"/>
      <c r="L381" s="5"/>
      <c r="M381" s="5"/>
      <c r="N381" s="5"/>
      <c r="O381" s="5"/>
      <c r="P381" s="5"/>
      <c r="Q381" s="13"/>
      <c r="R381" s="13"/>
      <c r="S381" s="5"/>
    </row>
    <row r="382" spans="1:19" ht="15.75" customHeight="1" x14ac:dyDescent="0.3">
      <c r="A382" s="5"/>
      <c r="B382" s="5"/>
      <c r="C382" s="5"/>
      <c r="D382" s="5"/>
      <c r="E382" s="5"/>
      <c r="F382" s="5"/>
      <c r="G382" s="55"/>
      <c r="I382" s="5"/>
      <c r="J382" s="5"/>
      <c r="K382" s="5"/>
      <c r="L382" s="5"/>
      <c r="M382" s="5"/>
      <c r="N382" s="5"/>
      <c r="O382" s="5"/>
      <c r="P382" s="5"/>
      <c r="Q382" s="13"/>
      <c r="R382" s="13"/>
      <c r="S382" s="5"/>
    </row>
    <row r="383" spans="1:19" ht="15.75" customHeight="1" x14ac:dyDescent="0.3">
      <c r="A383" s="5"/>
      <c r="B383" s="5"/>
      <c r="C383" s="5"/>
      <c r="D383" s="5"/>
      <c r="E383" s="5"/>
      <c r="F383" s="5"/>
      <c r="G383" s="55"/>
      <c r="I383" s="5"/>
      <c r="J383" s="5"/>
      <c r="K383" s="5"/>
      <c r="L383" s="5"/>
      <c r="M383" s="5"/>
      <c r="N383" s="5"/>
      <c r="O383" s="5"/>
      <c r="P383" s="5"/>
      <c r="Q383" s="13"/>
      <c r="R383" s="13"/>
      <c r="S383" s="5"/>
    </row>
    <row r="384" spans="1:19" ht="15.75" customHeight="1" x14ac:dyDescent="0.3">
      <c r="A384" s="5"/>
      <c r="B384" s="5"/>
      <c r="C384" s="5"/>
      <c r="D384" s="5"/>
      <c r="E384" s="5"/>
      <c r="F384" s="5"/>
      <c r="G384" s="55"/>
      <c r="I384" s="5"/>
      <c r="J384" s="5"/>
      <c r="K384" s="5"/>
      <c r="L384" s="5"/>
      <c r="M384" s="5"/>
      <c r="N384" s="5"/>
      <c r="O384" s="5"/>
      <c r="P384" s="5"/>
      <c r="Q384" s="13"/>
      <c r="R384" s="13"/>
      <c r="S384" s="5"/>
    </row>
    <row r="385" spans="1:19" ht="15.75" customHeight="1" x14ac:dyDescent="0.3">
      <c r="A385" s="5"/>
      <c r="B385" s="5"/>
      <c r="C385" s="5"/>
      <c r="D385" s="5"/>
      <c r="E385" s="5"/>
      <c r="F385" s="5"/>
      <c r="G385" s="55"/>
      <c r="I385" s="5"/>
      <c r="J385" s="5"/>
      <c r="K385" s="5"/>
      <c r="L385" s="5"/>
      <c r="M385" s="5"/>
      <c r="N385" s="5"/>
      <c r="O385" s="5"/>
      <c r="P385" s="5"/>
      <c r="Q385" s="13"/>
      <c r="R385" s="13"/>
      <c r="S385" s="5"/>
    </row>
    <row r="386" spans="1:19" ht="15.75" customHeight="1" x14ac:dyDescent="0.3">
      <c r="A386" s="5"/>
      <c r="B386" s="5"/>
      <c r="C386" s="5"/>
      <c r="D386" s="5"/>
      <c r="E386" s="5"/>
      <c r="F386" s="5"/>
      <c r="G386" s="55"/>
      <c r="I386" s="5"/>
      <c r="J386" s="5"/>
      <c r="K386" s="5"/>
      <c r="L386" s="5"/>
      <c r="M386" s="5"/>
      <c r="N386" s="5"/>
      <c r="O386" s="5"/>
      <c r="P386" s="5"/>
      <c r="Q386" s="13"/>
      <c r="R386" s="13"/>
      <c r="S386" s="5"/>
    </row>
    <row r="387" spans="1:19" ht="15.75" customHeight="1" x14ac:dyDescent="0.3">
      <c r="A387" s="5"/>
      <c r="B387" s="5"/>
      <c r="C387" s="5"/>
      <c r="D387" s="5"/>
      <c r="E387" s="5"/>
      <c r="F387" s="5"/>
      <c r="G387" s="55"/>
      <c r="I387" s="5"/>
      <c r="J387" s="5"/>
      <c r="K387" s="5"/>
      <c r="L387" s="5"/>
      <c r="M387" s="5"/>
      <c r="N387" s="5"/>
      <c r="O387" s="5"/>
      <c r="P387" s="5"/>
      <c r="Q387" s="13"/>
      <c r="R387" s="13"/>
      <c r="S387" s="5"/>
    </row>
    <row r="388" spans="1:19" ht="15.75" customHeight="1" x14ac:dyDescent="0.3">
      <c r="A388" s="5"/>
      <c r="B388" s="5"/>
      <c r="C388" s="5"/>
      <c r="D388" s="5"/>
      <c r="E388" s="5"/>
      <c r="F388" s="5"/>
      <c r="G388" s="55"/>
      <c r="I388" s="5"/>
      <c r="J388" s="5"/>
      <c r="K388" s="5"/>
      <c r="L388" s="5"/>
      <c r="M388" s="5"/>
      <c r="N388" s="5"/>
      <c r="O388" s="5"/>
      <c r="P388" s="5"/>
      <c r="Q388" s="13"/>
      <c r="R388" s="13"/>
      <c r="S388" s="5"/>
    </row>
    <row r="389" spans="1:19" ht="15.75" customHeight="1" x14ac:dyDescent="0.3">
      <c r="A389" s="5"/>
      <c r="B389" s="5"/>
      <c r="C389" s="5"/>
      <c r="D389" s="5"/>
      <c r="E389" s="5"/>
      <c r="F389" s="5"/>
      <c r="G389" s="55"/>
      <c r="I389" s="5"/>
      <c r="J389" s="5"/>
      <c r="K389" s="5"/>
      <c r="L389" s="5"/>
      <c r="M389" s="5"/>
      <c r="N389" s="5"/>
      <c r="O389" s="5"/>
      <c r="P389" s="5"/>
      <c r="Q389" s="13"/>
      <c r="R389" s="13"/>
      <c r="S389" s="5"/>
    </row>
    <row r="390" spans="1:19" ht="15.75" customHeight="1" x14ac:dyDescent="0.3">
      <c r="A390" s="5"/>
      <c r="B390" s="5"/>
      <c r="C390" s="5"/>
      <c r="D390" s="5"/>
      <c r="E390" s="5"/>
      <c r="F390" s="5"/>
      <c r="G390" s="55"/>
      <c r="I390" s="5"/>
      <c r="J390" s="5"/>
      <c r="K390" s="5"/>
      <c r="L390" s="5"/>
      <c r="M390" s="5"/>
      <c r="N390" s="5"/>
      <c r="O390" s="5"/>
      <c r="P390" s="5"/>
      <c r="Q390" s="13"/>
      <c r="R390" s="13"/>
      <c r="S390" s="5"/>
    </row>
    <row r="391" spans="1:19" ht="15.75" customHeight="1" x14ac:dyDescent="0.3">
      <c r="A391" s="5"/>
      <c r="B391" s="5"/>
      <c r="C391" s="5"/>
      <c r="D391" s="5"/>
      <c r="E391" s="5"/>
      <c r="F391" s="5"/>
      <c r="G391" s="55"/>
      <c r="I391" s="5"/>
      <c r="J391" s="5"/>
      <c r="K391" s="5"/>
      <c r="L391" s="5"/>
      <c r="M391" s="5"/>
      <c r="N391" s="5"/>
      <c r="O391" s="5"/>
      <c r="P391" s="5"/>
      <c r="Q391" s="13"/>
      <c r="R391" s="13"/>
      <c r="S391" s="5"/>
    </row>
    <row r="392" spans="1:19" ht="15.75" customHeight="1" x14ac:dyDescent="0.3">
      <c r="A392" s="5"/>
      <c r="B392" s="5"/>
      <c r="C392" s="5"/>
      <c r="D392" s="5"/>
      <c r="E392" s="5"/>
      <c r="F392" s="5"/>
      <c r="G392" s="55"/>
      <c r="I392" s="5"/>
      <c r="J392" s="5"/>
      <c r="K392" s="5"/>
      <c r="L392" s="5"/>
      <c r="M392" s="5"/>
      <c r="N392" s="5"/>
      <c r="O392" s="5"/>
      <c r="P392" s="5"/>
      <c r="Q392" s="13"/>
      <c r="R392" s="13"/>
      <c r="S392" s="5"/>
    </row>
    <row r="393" spans="1:19" ht="15.75" customHeight="1" x14ac:dyDescent="0.3">
      <c r="A393" s="5"/>
      <c r="B393" s="5"/>
      <c r="C393" s="5"/>
      <c r="D393" s="5"/>
      <c r="E393" s="5"/>
      <c r="F393" s="5"/>
      <c r="G393" s="55"/>
      <c r="I393" s="5"/>
      <c r="J393" s="5"/>
      <c r="K393" s="5"/>
      <c r="L393" s="5"/>
      <c r="M393" s="5"/>
      <c r="N393" s="5"/>
      <c r="O393" s="5"/>
      <c r="P393" s="5"/>
      <c r="Q393" s="13"/>
      <c r="R393" s="13"/>
      <c r="S393" s="5"/>
    </row>
    <row r="394" spans="1:19" ht="15.75" customHeight="1" x14ac:dyDescent="0.3">
      <c r="A394" s="5"/>
      <c r="B394" s="5"/>
      <c r="C394" s="5"/>
      <c r="D394" s="5"/>
      <c r="E394" s="5"/>
      <c r="F394" s="5"/>
      <c r="G394" s="55"/>
      <c r="I394" s="5"/>
      <c r="J394" s="5"/>
      <c r="K394" s="5"/>
      <c r="L394" s="5"/>
      <c r="M394" s="5"/>
      <c r="N394" s="5"/>
      <c r="O394" s="5"/>
      <c r="P394" s="5"/>
      <c r="Q394" s="13"/>
      <c r="R394" s="13"/>
      <c r="S394" s="5"/>
    </row>
    <row r="395" spans="1:19" ht="15.75" customHeight="1" x14ac:dyDescent="0.3">
      <c r="A395" s="5"/>
      <c r="B395" s="5"/>
      <c r="C395" s="5"/>
      <c r="D395" s="5"/>
      <c r="E395" s="5"/>
      <c r="F395" s="5"/>
      <c r="G395" s="55"/>
      <c r="I395" s="5"/>
      <c r="J395" s="5"/>
      <c r="K395" s="5"/>
      <c r="L395" s="5"/>
      <c r="M395" s="5"/>
      <c r="N395" s="5"/>
      <c r="O395" s="5"/>
      <c r="P395" s="5"/>
      <c r="Q395" s="13"/>
      <c r="R395" s="13"/>
      <c r="S395" s="5"/>
    </row>
    <row r="396" spans="1:19" ht="15.75" customHeight="1" x14ac:dyDescent="0.3">
      <c r="A396" s="5"/>
      <c r="B396" s="5"/>
      <c r="C396" s="5"/>
      <c r="D396" s="5"/>
      <c r="E396" s="5"/>
      <c r="F396" s="5"/>
      <c r="G396" s="55"/>
      <c r="I396" s="5"/>
      <c r="J396" s="5"/>
      <c r="K396" s="5"/>
      <c r="L396" s="5"/>
      <c r="M396" s="5"/>
      <c r="N396" s="5"/>
      <c r="O396" s="5"/>
      <c r="P396" s="5"/>
      <c r="Q396" s="13"/>
      <c r="R396" s="13"/>
      <c r="S396" s="5"/>
    </row>
    <row r="397" spans="1:19" ht="15.75" customHeight="1" x14ac:dyDescent="0.3">
      <c r="A397" s="5"/>
      <c r="B397" s="5"/>
      <c r="C397" s="5"/>
      <c r="D397" s="5"/>
      <c r="E397" s="5"/>
      <c r="F397" s="5"/>
      <c r="G397" s="55"/>
      <c r="I397" s="5"/>
      <c r="J397" s="5"/>
      <c r="K397" s="5"/>
      <c r="L397" s="5"/>
      <c r="M397" s="5"/>
      <c r="N397" s="5"/>
      <c r="O397" s="5"/>
      <c r="P397" s="5"/>
      <c r="Q397" s="13"/>
      <c r="R397" s="13"/>
      <c r="S397" s="5"/>
    </row>
    <row r="398" spans="1:19" ht="15.75" customHeight="1" x14ac:dyDescent="0.3">
      <c r="A398" s="5"/>
      <c r="B398" s="5"/>
      <c r="C398" s="5"/>
      <c r="D398" s="5"/>
      <c r="E398" s="5"/>
      <c r="F398" s="5"/>
      <c r="G398" s="55"/>
      <c r="I398" s="5"/>
      <c r="J398" s="5"/>
      <c r="K398" s="5"/>
      <c r="L398" s="5"/>
      <c r="M398" s="5"/>
      <c r="N398" s="5"/>
      <c r="O398" s="5"/>
      <c r="P398" s="5"/>
      <c r="Q398" s="13"/>
      <c r="R398" s="13"/>
      <c r="S398" s="5"/>
    </row>
    <row r="399" spans="1:19" ht="15.75" customHeight="1" x14ac:dyDescent="0.3">
      <c r="A399" s="5"/>
      <c r="B399" s="5"/>
      <c r="C399" s="5"/>
      <c r="D399" s="5"/>
      <c r="E399" s="5"/>
      <c r="F399" s="5"/>
      <c r="G399" s="55"/>
      <c r="I399" s="5"/>
      <c r="J399" s="5"/>
      <c r="K399" s="5"/>
      <c r="L399" s="5"/>
      <c r="M399" s="5"/>
      <c r="N399" s="5"/>
      <c r="O399" s="5"/>
      <c r="P399" s="5"/>
      <c r="Q399" s="13"/>
      <c r="R399" s="13"/>
      <c r="S399" s="5"/>
    </row>
    <row r="400" spans="1:19" ht="15.75" customHeight="1" x14ac:dyDescent="0.3">
      <c r="A400" s="5"/>
      <c r="B400" s="5"/>
      <c r="C400" s="5"/>
      <c r="D400" s="5"/>
      <c r="E400" s="5"/>
      <c r="F400" s="5"/>
      <c r="G400" s="55"/>
      <c r="I400" s="5"/>
      <c r="J400" s="5"/>
      <c r="K400" s="5"/>
      <c r="L400" s="5"/>
      <c r="M400" s="5"/>
      <c r="N400" s="5"/>
      <c r="O400" s="5"/>
      <c r="P400" s="5"/>
      <c r="Q400" s="13"/>
      <c r="R400" s="13"/>
      <c r="S400" s="5"/>
    </row>
    <row r="401" spans="1:19" ht="15.75" customHeight="1" x14ac:dyDescent="0.3">
      <c r="A401" s="5"/>
      <c r="B401" s="5"/>
      <c r="C401" s="5"/>
      <c r="D401" s="5"/>
      <c r="E401" s="5"/>
      <c r="F401" s="5"/>
      <c r="G401" s="55"/>
      <c r="I401" s="5"/>
      <c r="J401" s="5"/>
      <c r="K401" s="5"/>
      <c r="L401" s="5"/>
      <c r="M401" s="5"/>
      <c r="N401" s="5"/>
      <c r="O401" s="5"/>
      <c r="P401" s="5"/>
      <c r="Q401" s="13"/>
      <c r="R401" s="13"/>
      <c r="S401" s="5"/>
    </row>
    <row r="402" spans="1:19" ht="15.75" customHeight="1" x14ac:dyDescent="0.3">
      <c r="A402" s="5"/>
      <c r="B402" s="5"/>
      <c r="C402" s="5"/>
      <c r="D402" s="5"/>
      <c r="E402" s="5"/>
      <c r="F402" s="5"/>
      <c r="G402" s="55"/>
      <c r="I402" s="5"/>
      <c r="J402" s="5"/>
      <c r="K402" s="5"/>
      <c r="L402" s="5"/>
      <c r="M402" s="5"/>
      <c r="N402" s="5"/>
      <c r="O402" s="5"/>
      <c r="P402" s="5"/>
      <c r="Q402" s="13"/>
      <c r="R402" s="13"/>
      <c r="S402" s="5"/>
    </row>
    <row r="403" spans="1:19" ht="15.75" customHeight="1" x14ac:dyDescent="0.3">
      <c r="A403" s="5"/>
      <c r="B403" s="5"/>
      <c r="C403" s="5"/>
      <c r="D403" s="5"/>
      <c r="E403" s="5"/>
      <c r="F403" s="5"/>
      <c r="G403" s="55"/>
      <c r="I403" s="5"/>
      <c r="J403" s="5"/>
      <c r="K403" s="5"/>
      <c r="L403" s="5"/>
      <c r="M403" s="5"/>
      <c r="N403" s="5"/>
      <c r="O403" s="5"/>
      <c r="P403" s="5"/>
      <c r="Q403" s="13"/>
      <c r="R403" s="13"/>
      <c r="S403" s="5"/>
    </row>
    <row r="404" spans="1:19" ht="15.75" customHeight="1" x14ac:dyDescent="0.3">
      <c r="A404" s="5"/>
      <c r="B404" s="5"/>
      <c r="C404" s="5"/>
      <c r="D404" s="5"/>
      <c r="E404" s="5"/>
      <c r="F404" s="5"/>
      <c r="G404" s="55"/>
      <c r="I404" s="5"/>
      <c r="J404" s="5"/>
      <c r="K404" s="5"/>
      <c r="L404" s="5"/>
      <c r="M404" s="5"/>
      <c r="N404" s="5"/>
      <c r="O404" s="5"/>
      <c r="P404" s="5"/>
      <c r="Q404" s="13"/>
      <c r="R404" s="13"/>
      <c r="S404" s="5"/>
    </row>
    <row r="405" spans="1:19" ht="15.75" customHeight="1" x14ac:dyDescent="0.3">
      <c r="A405" s="5"/>
      <c r="B405" s="5"/>
      <c r="C405" s="5"/>
      <c r="D405" s="5"/>
      <c r="E405" s="5"/>
      <c r="F405" s="5"/>
      <c r="G405" s="55"/>
      <c r="I405" s="5"/>
      <c r="J405" s="5"/>
      <c r="K405" s="5"/>
      <c r="L405" s="5"/>
      <c r="M405" s="5"/>
      <c r="N405" s="5"/>
      <c r="O405" s="5"/>
      <c r="P405" s="5"/>
      <c r="Q405" s="13"/>
      <c r="R405" s="13"/>
      <c r="S405" s="5"/>
    </row>
    <row r="406" spans="1:19" ht="15.75" customHeight="1" x14ac:dyDescent="0.3">
      <c r="A406" s="5"/>
      <c r="B406" s="5"/>
      <c r="C406" s="5"/>
      <c r="D406" s="5"/>
      <c r="E406" s="5"/>
      <c r="F406" s="5"/>
      <c r="G406" s="55"/>
      <c r="I406" s="5"/>
      <c r="J406" s="5"/>
      <c r="K406" s="5"/>
      <c r="L406" s="5"/>
      <c r="M406" s="5"/>
      <c r="N406" s="5"/>
      <c r="O406" s="5"/>
      <c r="P406" s="5"/>
      <c r="Q406" s="13"/>
      <c r="R406" s="13"/>
      <c r="S406" s="5"/>
    </row>
    <row r="407" spans="1:19" ht="15.75" customHeight="1" x14ac:dyDescent="0.3">
      <c r="A407" s="5"/>
      <c r="B407" s="5"/>
      <c r="C407" s="5"/>
      <c r="D407" s="5"/>
      <c r="E407" s="5"/>
      <c r="F407" s="5"/>
      <c r="G407" s="55"/>
      <c r="I407" s="5"/>
      <c r="J407" s="5"/>
      <c r="K407" s="5"/>
      <c r="L407" s="5"/>
      <c r="M407" s="5"/>
      <c r="N407" s="5"/>
      <c r="O407" s="5"/>
      <c r="P407" s="5"/>
      <c r="Q407" s="13"/>
      <c r="R407" s="13"/>
      <c r="S407" s="5"/>
    </row>
    <row r="408" spans="1:19" ht="15.75" customHeight="1" x14ac:dyDescent="0.3">
      <c r="A408" s="5"/>
      <c r="B408" s="5"/>
      <c r="C408" s="5"/>
      <c r="D408" s="5"/>
      <c r="E408" s="5"/>
      <c r="F408" s="5"/>
      <c r="G408" s="55"/>
      <c r="I408" s="5"/>
      <c r="J408" s="5"/>
      <c r="K408" s="5"/>
      <c r="L408" s="5"/>
      <c r="M408" s="5"/>
      <c r="N408" s="5"/>
      <c r="O408" s="5"/>
      <c r="P408" s="5"/>
      <c r="Q408" s="13"/>
      <c r="R408" s="13"/>
      <c r="S408" s="5"/>
    </row>
    <row r="409" spans="1:19" ht="15.75" customHeight="1" x14ac:dyDescent="0.3">
      <c r="A409" s="5"/>
      <c r="B409" s="5"/>
      <c r="C409" s="5"/>
      <c r="D409" s="5"/>
      <c r="E409" s="5"/>
      <c r="F409" s="5"/>
      <c r="G409" s="55"/>
      <c r="I409" s="5"/>
      <c r="J409" s="5"/>
      <c r="K409" s="5"/>
      <c r="L409" s="5"/>
      <c r="M409" s="5"/>
      <c r="N409" s="5"/>
      <c r="O409" s="5"/>
      <c r="P409" s="5"/>
      <c r="Q409" s="13"/>
      <c r="R409" s="13"/>
      <c r="S409" s="5"/>
    </row>
    <row r="410" spans="1:19" ht="15.75" customHeight="1" x14ac:dyDescent="0.3">
      <c r="A410" s="5"/>
      <c r="B410" s="5"/>
      <c r="C410" s="5"/>
      <c r="D410" s="5"/>
      <c r="E410" s="5"/>
      <c r="F410" s="5"/>
      <c r="G410" s="55"/>
      <c r="I410" s="5"/>
      <c r="J410" s="5"/>
      <c r="K410" s="5"/>
      <c r="L410" s="5"/>
      <c r="M410" s="5"/>
      <c r="N410" s="5"/>
      <c r="O410" s="5"/>
      <c r="P410" s="5"/>
      <c r="Q410" s="13"/>
      <c r="R410" s="13"/>
      <c r="S410" s="5"/>
    </row>
    <row r="411" spans="1:19" ht="15.75" customHeight="1" x14ac:dyDescent="0.3">
      <c r="A411" s="5"/>
      <c r="B411" s="5"/>
      <c r="C411" s="5"/>
      <c r="D411" s="5"/>
      <c r="E411" s="5"/>
      <c r="F411" s="5"/>
      <c r="G411" s="55"/>
      <c r="I411" s="5"/>
      <c r="J411" s="5"/>
      <c r="K411" s="5"/>
      <c r="L411" s="5"/>
      <c r="M411" s="5"/>
      <c r="N411" s="5"/>
      <c r="O411" s="5"/>
      <c r="P411" s="5"/>
      <c r="Q411" s="13"/>
      <c r="R411" s="13"/>
      <c r="S411" s="5"/>
    </row>
    <row r="412" spans="1:19" ht="15.75" customHeight="1" x14ac:dyDescent="0.3">
      <c r="A412" s="5"/>
      <c r="B412" s="5"/>
      <c r="C412" s="5"/>
      <c r="D412" s="5"/>
      <c r="E412" s="5"/>
      <c r="F412" s="5"/>
      <c r="G412" s="55"/>
      <c r="I412" s="5"/>
      <c r="J412" s="5"/>
      <c r="K412" s="5"/>
      <c r="L412" s="5"/>
      <c r="M412" s="5"/>
      <c r="N412" s="5"/>
      <c r="O412" s="5"/>
      <c r="P412" s="5"/>
      <c r="Q412" s="13"/>
      <c r="R412" s="13"/>
      <c r="S412" s="5"/>
    </row>
    <row r="413" spans="1:19" ht="15.75" customHeight="1" x14ac:dyDescent="0.3">
      <c r="A413" s="5"/>
      <c r="B413" s="5"/>
      <c r="C413" s="5"/>
      <c r="D413" s="5"/>
      <c r="E413" s="5"/>
      <c r="F413" s="5"/>
      <c r="G413" s="55"/>
      <c r="I413" s="5"/>
      <c r="J413" s="5"/>
      <c r="K413" s="5"/>
      <c r="L413" s="5"/>
      <c r="M413" s="5"/>
      <c r="N413" s="5"/>
      <c r="O413" s="5"/>
      <c r="P413" s="5"/>
      <c r="Q413" s="13"/>
      <c r="R413" s="13"/>
      <c r="S413" s="5"/>
    </row>
    <row r="414" spans="1:19" ht="15.75" customHeight="1" x14ac:dyDescent="0.3">
      <c r="A414" s="5"/>
      <c r="B414" s="5"/>
      <c r="C414" s="5"/>
      <c r="D414" s="5"/>
      <c r="E414" s="5"/>
      <c r="F414" s="5"/>
      <c r="G414" s="55"/>
      <c r="I414" s="5"/>
      <c r="J414" s="5"/>
      <c r="K414" s="5"/>
      <c r="L414" s="5"/>
      <c r="M414" s="5"/>
      <c r="N414" s="5"/>
      <c r="O414" s="5"/>
      <c r="P414" s="5"/>
      <c r="Q414" s="13"/>
      <c r="R414" s="13"/>
      <c r="S414" s="5"/>
    </row>
    <row r="415" spans="1:19" ht="15.75" customHeight="1" x14ac:dyDescent="0.3">
      <c r="A415" s="5"/>
      <c r="B415" s="5"/>
      <c r="C415" s="5"/>
      <c r="D415" s="5"/>
      <c r="E415" s="5"/>
      <c r="F415" s="5"/>
      <c r="G415" s="55"/>
      <c r="I415" s="5"/>
      <c r="J415" s="5"/>
      <c r="K415" s="5"/>
      <c r="L415" s="5"/>
      <c r="M415" s="5"/>
      <c r="N415" s="5"/>
      <c r="O415" s="5"/>
      <c r="P415" s="5"/>
      <c r="Q415" s="13"/>
      <c r="R415" s="13"/>
      <c r="S415" s="5"/>
    </row>
    <row r="416" spans="1:19" ht="15.75" customHeight="1" x14ac:dyDescent="0.3">
      <c r="A416" s="5"/>
      <c r="B416" s="5"/>
      <c r="C416" s="5"/>
      <c r="D416" s="5"/>
      <c r="E416" s="5"/>
      <c r="F416" s="5"/>
      <c r="G416" s="55"/>
      <c r="I416" s="5"/>
      <c r="J416" s="5"/>
      <c r="K416" s="5"/>
      <c r="L416" s="5"/>
      <c r="M416" s="5"/>
      <c r="N416" s="5"/>
      <c r="O416" s="5"/>
      <c r="P416" s="5"/>
      <c r="Q416" s="13"/>
      <c r="R416" s="13"/>
      <c r="S416" s="5"/>
    </row>
    <row r="417" spans="1:19" ht="15.75" customHeight="1" x14ac:dyDescent="0.3">
      <c r="A417" s="5"/>
      <c r="B417" s="5"/>
      <c r="C417" s="5"/>
      <c r="D417" s="5"/>
      <c r="E417" s="5"/>
      <c r="F417" s="5"/>
      <c r="G417" s="55"/>
      <c r="I417" s="5"/>
      <c r="J417" s="5"/>
      <c r="K417" s="5"/>
      <c r="L417" s="5"/>
      <c r="M417" s="5"/>
      <c r="N417" s="5"/>
      <c r="O417" s="5"/>
      <c r="P417" s="5"/>
      <c r="Q417" s="13"/>
      <c r="R417" s="13"/>
      <c r="S417" s="5"/>
    </row>
    <row r="418" spans="1:19" ht="15.75" customHeight="1" x14ac:dyDescent="0.3">
      <c r="A418" s="5"/>
      <c r="B418" s="5"/>
      <c r="C418" s="5"/>
      <c r="D418" s="5"/>
      <c r="E418" s="5"/>
      <c r="F418" s="5"/>
      <c r="G418" s="55"/>
      <c r="I418" s="5"/>
      <c r="J418" s="5"/>
      <c r="K418" s="5"/>
      <c r="L418" s="5"/>
      <c r="M418" s="5"/>
      <c r="N418" s="5"/>
      <c r="O418" s="5"/>
      <c r="P418" s="5"/>
      <c r="Q418" s="13"/>
      <c r="R418" s="13"/>
      <c r="S418" s="5"/>
    </row>
    <row r="419" spans="1:19" ht="15.75" customHeight="1" x14ac:dyDescent="0.3">
      <c r="A419" s="5"/>
      <c r="B419" s="5"/>
      <c r="C419" s="5"/>
      <c r="D419" s="5"/>
      <c r="E419" s="5"/>
      <c r="F419" s="5"/>
      <c r="G419" s="55"/>
      <c r="I419" s="5"/>
      <c r="J419" s="5"/>
      <c r="K419" s="5"/>
      <c r="L419" s="5"/>
      <c r="M419" s="5"/>
      <c r="N419" s="5"/>
      <c r="O419" s="5"/>
      <c r="P419" s="5"/>
      <c r="Q419" s="13"/>
      <c r="R419" s="13"/>
      <c r="S419" s="5"/>
    </row>
    <row r="420" spans="1:19" ht="15.75" customHeight="1" x14ac:dyDescent="0.3">
      <c r="A420" s="5"/>
      <c r="B420" s="5"/>
      <c r="C420" s="5"/>
      <c r="D420" s="5"/>
      <c r="E420" s="5"/>
      <c r="F420" s="5"/>
      <c r="G420" s="55"/>
      <c r="I420" s="5"/>
      <c r="J420" s="5"/>
      <c r="K420" s="5"/>
      <c r="L420" s="5"/>
      <c r="M420" s="5"/>
      <c r="N420" s="5"/>
      <c r="O420" s="5"/>
      <c r="P420" s="5"/>
      <c r="Q420" s="13"/>
      <c r="R420" s="13"/>
      <c r="S420" s="5"/>
    </row>
    <row r="421" spans="1:19" ht="15.75" customHeight="1" x14ac:dyDescent="0.3">
      <c r="A421" s="5"/>
      <c r="B421" s="5"/>
      <c r="C421" s="5"/>
      <c r="D421" s="5"/>
      <c r="E421" s="5"/>
      <c r="F421" s="5"/>
      <c r="G421" s="55"/>
      <c r="I421" s="5"/>
      <c r="J421" s="5"/>
      <c r="K421" s="5"/>
      <c r="L421" s="5"/>
      <c r="M421" s="5"/>
      <c r="N421" s="5"/>
      <c r="O421" s="5"/>
      <c r="P421" s="5"/>
      <c r="Q421" s="13"/>
      <c r="R421" s="13"/>
      <c r="S421" s="5"/>
    </row>
    <row r="422" spans="1:19" ht="15.75" customHeight="1" x14ac:dyDescent="0.3">
      <c r="A422" s="5"/>
      <c r="B422" s="5"/>
      <c r="C422" s="5"/>
      <c r="D422" s="5"/>
      <c r="E422" s="5"/>
      <c r="F422" s="5"/>
      <c r="G422" s="55"/>
      <c r="I422" s="5"/>
      <c r="J422" s="5"/>
      <c r="K422" s="5"/>
      <c r="L422" s="5"/>
      <c r="M422" s="5"/>
      <c r="N422" s="5"/>
      <c r="O422" s="5"/>
      <c r="P422" s="5"/>
      <c r="Q422" s="13"/>
      <c r="R422" s="13"/>
      <c r="S422" s="5"/>
    </row>
    <row r="423" spans="1:19" ht="15.75" customHeight="1" x14ac:dyDescent="0.3">
      <c r="A423" s="5"/>
      <c r="B423" s="5"/>
      <c r="C423" s="5"/>
      <c r="D423" s="5"/>
      <c r="E423" s="5"/>
      <c r="F423" s="5"/>
      <c r="G423" s="55"/>
      <c r="I423" s="5"/>
      <c r="J423" s="5"/>
      <c r="K423" s="5"/>
      <c r="L423" s="5"/>
      <c r="M423" s="5"/>
      <c r="N423" s="5"/>
      <c r="O423" s="5"/>
      <c r="P423" s="5"/>
      <c r="Q423" s="13"/>
      <c r="R423" s="13"/>
      <c r="S423" s="5"/>
    </row>
    <row r="424" spans="1:19" ht="15.75" customHeight="1" x14ac:dyDescent="0.3">
      <c r="A424" s="5"/>
      <c r="B424" s="5"/>
      <c r="C424" s="5"/>
      <c r="D424" s="5"/>
      <c r="E424" s="5"/>
      <c r="F424" s="5"/>
      <c r="G424" s="55"/>
      <c r="I424" s="5"/>
      <c r="J424" s="5"/>
      <c r="K424" s="5"/>
      <c r="L424" s="5"/>
      <c r="M424" s="5"/>
      <c r="N424" s="5"/>
      <c r="O424" s="5"/>
      <c r="P424" s="5"/>
      <c r="Q424" s="13"/>
      <c r="R424" s="13"/>
      <c r="S424" s="5"/>
    </row>
    <row r="425" spans="1:19" ht="15.75" customHeight="1" x14ac:dyDescent="0.3">
      <c r="A425" s="5"/>
      <c r="B425" s="5"/>
      <c r="C425" s="5"/>
      <c r="D425" s="5"/>
      <c r="E425" s="5"/>
      <c r="F425" s="5"/>
      <c r="G425" s="55"/>
      <c r="I425" s="5"/>
      <c r="J425" s="5"/>
      <c r="K425" s="5"/>
      <c r="L425" s="5"/>
      <c r="M425" s="5"/>
      <c r="N425" s="5"/>
      <c r="O425" s="5"/>
      <c r="P425" s="5"/>
      <c r="Q425" s="13"/>
      <c r="R425" s="13"/>
      <c r="S425" s="5"/>
    </row>
    <row r="426" spans="1:19" ht="15.75" customHeight="1" x14ac:dyDescent="0.3">
      <c r="A426" s="5"/>
      <c r="B426" s="5"/>
      <c r="C426" s="5"/>
      <c r="D426" s="5"/>
      <c r="E426" s="5"/>
      <c r="F426" s="5"/>
      <c r="G426" s="55"/>
      <c r="I426" s="5"/>
      <c r="J426" s="5"/>
      <c r="K426" s="5"/>
      <c r="L426" s="5"/>
      <c r="M426" s="5"/>
      <c r="N426" s="5"/>
      <c r="O426" s="5"/>
      <c r="P426" s="5"/>
      <c r="Q426" s="13"/>
      <c r="R426" s="13"/>
      <c r="S426" s="5"/>
    </row>
    <row r="427" spans="1:19" ht="15.75" customHeight="1" x14ac:dyDescent="0.3">
      <c r="A427" s="5"/>
      <c r="B427" s="5"/>
      <c r="C427" s="5"/>
      <c r="D427" s="5"/>
      <c r="E427" s="5"/>
      <c r="F427" s="5"/>
      <c r="G427" s="55"/>
      <c r="I427" s="5"/>
      <c r="J427" s="5"/>
      <c r="K427" s="5"/>
      <c r="L427" s="5"/>
      <c r="M427" s="5"/>
      <c r="N427" s="5"/>
      <c r="O427" s="5"/>
      <c r="P427" s="5"/>
      <c r="Q427" s="13"/>
      <c r="R427" s="13"/>
      <c r="S427" s="5"/>
    </row>
    <row r="428" spans="1:19" ht="15.75" customHeight="1" x14ac:dyDescent="0.3">
      <c r="A428" s="5"/>
      <c r="B428" s="5"/>
      <c r="C428" s="5"/>
      <c r="D428" s="5"/>
      <c r="E428" s="5"/>
      <c r="F428" s="5"/>
      <c r="G428" s="55"/>
      <c r="I428" s="5"/>
      <c r="J428" s="5"/>
      <c r="K428" s="5"/>
      <c r="L428" s="5"/>
      <c r="M428" s="5"/>
      <c r="N428" s="5"/>
      <c r="O428" s="5"/>
      <c r="P428" s="5"/>
      <c r="Q428" s="13"/>
      <c r="R428" s="13"/>
      <c r="S428" s="5"/>
    </row>
    <row r="429" spans="1:19" ht="15.75" customHeight="1" x14ac:dyDescent="0.3">
      <c r="A429" s="5"/>
      <c r="B429" s="5"/>
      <c r="C429" s="5"/>
      <c r="D429" s="5"/>
      <c r="E429" s="5"/>
      <c r="F429" s="5"/>
      <c r="G429" s="55"/>
      <c r="I429" s="5"/>
      <c r="J429" s="5"/>
      <c r="K429" s="5"/>
      <c r="L429" s="5"/>
      <c r="M429" s="5"/>
      <c r="N429" s="5"/>
      <c r="O429" s="5"/>
      <c r="P429" s="5"/>
      <c r="Q429" s="13"/>
      <c r="R429" s="13"/>
      <c r="S429" s="5"/>
    </row>
    <row r="430" spans="1:19" ht="15.75" customHeight="1" x14ac:dyDescent="0.3">
      <c r="A430" s="5"/>
      <c r="B430" s="5"/>
      <c r="C430" s="5"/>
      <c r="D430" s="5"/>
      <c r="E430" s="5"/>
      <c r="F430" s="5"/>
      <c r="G430" s="55"/>
      <c r="I430" s="5"/>
      <c r="J430" s="5"/>
      <c r="K430" s="5"/>
      <c r="L430" s="5"/>
      <c r="M430" s="5"/>
      <c r="N430" s="5"/>
      <c r="O430" s="5"/>
      <c r="P430" s="5"/>
      <c r="Q430" s="13"/>
      <c r="R430" s="13"/>
      <c r="S430" s="5"/>
    </row>
    <row r="431" spans="1:19" ht="15.75" customHeight="1" x14ac:dyDescent="0.3">
      <c r="A431" s="5"/>
      <c r="B431" s="5"/>
      <c r="C431" s="5"/>
      <c r="D431" s="5"/>
      <c r="E431" s="5"/>
      <c r="F431" s="5"/>
      <c r="G431" s="55"/>
      <c r="I431" s="5"/>
      <c r="J431" s="5"/>
      <c r="K431" s="5"/>
      <c r="L431" s="5"/>
      <c r="M431" s="5"/>
      <c r="N431" s="5"/>
      <c r="O431" s="5"/>
      <c r="P431" s="5"/>
      <c r="Q431" s="13"/>
      <c r="R431" s="13"/>
      <c r="S431" s="5"/>
    </row>
    <row r="432" spans="1:19" ht="15.75" customHeight="1" x14ac:dyDescent="0.3">
      <c r="A432" s="5"/>
      <c r="B432" s="5"/>
      <c r="C432" s="5"/>
      <c r="D432" s="5"/>
      <c r="E432" s="5"/>
      <c r="F432" s="5"/>
      <c r="G432" s="55"/>
      <c r="I432" s="5"/>
      <c r="J432" s="5"/>
      <c r="K432" s="5"/>
      <c r="L432" s="5"/>
      <c r="M432" s="5"/>
      <c r="N432" s="5"/>
      <c r="O432" s="5"/>
      <c r="P432" s="5"/>
      <c r="Q432" s="13"/>
      <c r="R432" s="13"/>
      <c r="S432" s="5"/>
    </row>
    <row r="433" spans="1:19" ht="15.75" customHeight="1" x14ac:dyDescent="0.3">
      <c r="A433" s="5"/>
      <c r="B433" s="5"/>
      <c r="C433" s="5"/>
      <c r="D433" s="5"/>
      <c r="E433" s="5"/>
      <c r="F433" s="5"/>
      <c r="G433" s="55"/>
      <c r="I433" s="5"/>
      <c r="J433" s="5"/>
      <c r="K433" s="5"/>
      <c r="L433" s="5"/>
      <c r="M433" s="5"/>
      <c r="N433" s="5"/>
      <c r="O433" s="5"/>
      <c r="P433" s="5"/>
      <c r="Q433" s="13"/>
      <c r="R433" s="13"/>
      <c r="S433" s="5"/>
    </row>
    <row r="434" spans="1:19" ht="15.75" customHeight="1" x14ac:dyDescent="0.3">
      <c r="A434" s="5"/>
      <c r="B434" s="5"/>
      <c r="C434" s="5"/>
      <c r="D434" s="5"/>
      <c r="E434" s="5"/>
      <c r="F434" s="5"/>
      <c r="G434" s="55"/>
      <c r="I434" s="5"/>
      <c r="J434" s="5"/>
      <c r="K434" s="5"/>
      <c r="L434" s="5"/>
      <c r="M434" s="5"/>
      <c r="N434" s="5"/>
      <c r="O434" s="5"/>
      <c r="P434" s="5"/>
      <c r="Q434" s="13"/>
      <c r="R434" s="13"/>
      <c r="S434" s="5"/>
    </row>
    <row r="435" spans="1:19" ht="15.75" customHeight="1" x14ac:dyDescent="0.3">
      <c r="A435" s="5"/>
      <c r="B435" s="5"/>
      <c r="C435" s="5"/>
      <c r="D435" s="5"/>
      <c r="E435" s="5"/>
      <c r="F435" s="5"/>
      <c r="G435" s="55"/>
      <c r="I435" s="5"/>
      <c r="J435" s="5"/>
      <c r="K435" s="5"/>
      <c r="L435" s="5"/>
      <c r="M435" s="5"/>
      <c r="N435" s="5"/>
      <c r="O435" s="5"/>
      <c r="P435" s="5"/>
      <c r="Q435" s="13"/>
      <c r="R435" s="13"/>
      <c r="S435" s="5"/>
    </row>
    <row r="436" spans="1:19" ht="15.75" customHeight="1" x14ac:dyDescent="0.3">
      <c r="A436" s="5"/>
      <c r="B436" s="5"/>
      <c r="C436" s="5"/>
      <c r="D436" s="5"/>
      <c r="E436" s="5"/>
      <c r="F436" s="5"/>
      <c r="G436" s="55"/>
      <c r="I436" s="5"/>
      <c r="J436" s="5"/>
      <c r="K436" s="5"/>
      <c r="L436" s="5"/>
      <c r="M436" s="5"/>
      <c r="N436" s="5"/>
      <c r="O436" s="5"/>
      <c r="P436" s="5"/>
      <c r="Q436" s="13"/>
      <c r="R436" s="13"/>
      <c r="S436" s="5"/>
    </row>
    <row r="437" spans="1:19" ht="15.75" customHeight="1" x14ac:dyDescent="0.3">
      <c r="A437" s="5"/>
      <c r="B437" s="5"/>
      <c r="C437" s="5"/>
      <c r="D437" s="5"/>
      <c r="E437" s="5"/>
      <c r="F437" s="5"/>
      <c r="G437" s="55"/>
      <c r="I437" s="5"/>
      <c r="J437" s="5"/>
      <c r="K437" s="5"/>
      <c r="L437" s="5"/>
      <c r="M437" s="5"/>
      <c r="N437" s="5"/>
      <c r="O437" s="5"/>
      <c r="P437" s="5"/>
      <c r="Q437" s="13"/>
      <c r="R437" s="13"/>
      <c r="S437" s="5"/>
    </row>
    <row r="438" spans="1:19" ht="15.75" customHeight="1" x14ac:dyDescent="0.3">
      <c r="A438" s="5"/>
      <c r="B438" s="5"/>
      <c r="C438" s="5"/>
      <c r="D438" s="5"/>
      <c r="E438" s="5"/>
      <c r="F438" s="5"/>
      <c r="G438" s="55"/>
      <c r="I438" s="5"/>
      <c r="J438" s="5"/>
      <c r="K438" s="5"/>
      <c r="L438" s="5"/>
      <c r="M438" s="5"/>
      <c r="N438" s="5"/>
      <c r="O438" s="5"/>
      <c r="P438" s="5"/>
      <c r="Q438" s="13"/>
      <c r="R438" s="13"/>
      <c r="S438" s="5"/>
    </row>
    <row r="439" spans="1:19" ht="15.75" customHeight="1" x14ac:dyDescent="0.3">
      <c r="A439" s="5"/>
      <c r="B439" s="5"/>
      <c r="C439" s="5"/>
      <c r="D439" s="5"/>
      <c r="E439" s="5"/>
      <c r="F439" s="5"/>
      <c r="G439" s="55"/>
      <c r="I439" s="5"/>
      <c r="J439" s="5"/>
      <c r="K439" s="5"/>
      <c r="L439" s="5"/>
      <c r="M439" s="5"/>
      <c r="N439" s="5"/>
      <c r="O439" s="5"/>
      <c r="P439" s="5"/>
      <c r="Q439" s="13"/>
      <c r="R439" s="13"/>
      <c r="S439" s="5"/>
    </row>
    <row r="440" spans="1:19" ht="15.75" customHeight="1" x14ac:dyDescent="0.3">
      <c r="A440" s="5"/>
      <c r="B440" s="5"/>
      <c r="C440" s="5"/>
      <c r="D440" s="5"/>
      <c r="E440" s="5"/>
      <c r="F440" s="5"/>
      <c r="G440" s="55"/>
      <c r="I440" s="5"/>
      <c r="J440" s="5"/>
      <c r="K440" s="5"/>
      <c r="L440" s="5"/>
      <c r="M440" s="5"/>
      <c r="N440" s="5"/>
      <c r="O440" s="5"/>
      <c r="P440" s="5"/>
      <c r="Q440" s="13"/>
      <c r="R440" s="13"/>
      <c r="S440" s="5"/>
    </row>
    <row r="441" spans="1:19" ht="15.75" customHeight="1" x14ac:dyDescent="0.3">
      <c r="A441" s="5"/>
      <c r="B441" s="5"/>
      <c r="C441" s="5"/>
      <c r="D441" s="5"/>
      <c r="E441" s="5"/>
      <c r="F441" s="5"/>
      <c r="G441" s="55"/>
      <c r="I441" s="5"/>
      <c r="J441" s="5"/>
      <c r="K441" s="5"/>
      <c r="L441" s="5"/>
      <c r="M441" s="5"/>
      <c r="N441" s="5"/>
      <c r="O441" s="5"/>
      <c r="P441" s="5"/>
      <c r="Q441" s="13"/>
      <c r="R441" s="13"/>
      <c r="S441" s="5"/>
    </row>
    <row r="442" spans="1:19" ht="15.75" customHeight="1" x14ac:dyDescent="0.3">
      <c r="A442" s="5"/>
      <c r="B442" s="5"/>
      <c r="C442" s="5"/>
      <c r="D442" s="5"/>
      <c r="E442" s="5"/>
      <c r="F442" s="5"/>
      <c r="G442" s="55"/>
      <c r="I442" s="5"/>
      <c r="J442" s="5"/>
      <c r="K442" s="5"/>
      <c r="L442" s="5"/>
      <c r="M442" s="5"/>
      <c r="N442" s="5"/>
      <c r="O442" s="5"/>
      <c r="P442" s="5"/>
      <c r="Q442" s="13"/>
      <c r="R442" s="13"/>
      <c r="S442" s="5"/>
    </row>
    <row r="443" spans="1:19" ht="15.75" customHeight="1" x14ac:dyDescent="0.3">
      <c r="A443" s="5"/>
      <c r="B443" s="5"/>
      <c r="C443" s="5"/>
      <c r="D443" s="5"/>
      <c r="E443" s="5"/>
      <c r="F443" s="5"/>
      <c r="G443" s="55"/>
      <c r="I443" s="5"/>
      <c r="J443" s="5"/>
      <c r="K443" s="5"/>
      <c r="L443" s="5"/>
      <c r="M443" s="5"/>
      <c r="N443" s="5"/>
      <c r="O443" s="5"/>
      <c r="P443" s="5"/>
      <c r="Q443" s="13"/>
      <c r="R443" s="13"/>
      <c r="S443" s="5"/>
    </row>
    <row r="444" spans="1:19" ht="15.75" customHeight="1" x14ac:dyDescent="0.3">
      <c r="A444" s="5"/>
      <c r="B444" s="5"/>
      <c r="C444" s="5"/>
      <c r="D444" s="5"/>
      <c r="E444" s="5"/>
      <c r="F444" s="5"/>
      <c r="G444" s="55"/>
      <c r="I444" s="5"/>
      <c r="J444" s="5"/>
      <c r="K444" s="5"/>
      <c r="L444" s="5"/>
      <c r="M444" s="5"/>
      <c r="N444" s="5"/>
      <c r="O444" s="5"/>
      <c r="P444" s="5"/>
      <c r="Q444" s="13"/>
      <c r="R444" s="13"/>
      <c r="S444" s="5"/>
    </row>
    <row r="445" spans="1:19" ht="15.75" customHeight="1" x14ac:dyDescent="0.3">
      <c r="A445" s="5"/>
      <c r="B445" s="5"/>
      <c r="C445" s="5"/>
      <c r="D445" s="5"/>
      <c r="E445" s="5"/>
      <c r="F445" s="5"/>
      <c r="G445" s="55"/>
      <c r="I445" s="5"/>
      <c r="J445" s="5"/>
      <c r="K445" s="5"/>
      <c r="L445" s="5"/>
      <c r="M445" s="5"/>
      <c r="N445" s="5"/>
      <c r="O445" s="5"/>
      <c r="P445" s="5"/>
      <c r="Q445" s="13"/>
      <c r="R445" s="13"/>
      <c r="S445" s="5"/>
    </row>
    <row r="446" spans="1:19" ht="15.75" customHeight="1" x14ac:dyDescent="0.3">
      <c r="A446" s="5"/>
      <c r="B446" s="5"/>
      <c r="C446" s="5"/>
      <c r="D446" s="5"/>
      <c r="E446" s="5"/>
      <c r="F446" s="5"/>
      <c r="G446" s="55"/>
      <c r="I446" s="5"/>
      <c r="J446" s="5"/>
      <c r="K446" s="5"/>
      <c r="L446" s="5"/>
      <c r="M446" s="5"/>
      <c r="N446" s="5"/>
      <c r="O446" s="5"/>
      <c r="P446" s="5"/>
      <c r="Q446" s="13"/>
      <c r="R446" s="13"/>
      <c r="S446" s="5"/>
    </row>
    <row r="447" spans="1:19" ht="15.75" customHeight="1" x14ac:dyDescent="0.3">
      <c r="A447" s="5"/>
      <c r="B447" s="5"/>
      <c r="C447" s="5"/>
      <c r="D447" s="5"/>
      <c r="E447" s="5"/>
      <c r="F447" s="5"/>
      <c r="G447" s="55"/>
      <c r="I447" s="5"/>
      <c r="J447" s="5"/>
      <c r="K447" s="5"/>
      <c r="L447" s="5"/>
      <c r="M447" s="5"/>
      <c r="N447" s="5"/>
      <c r="O447" s="5"/>
      <c r="P447" s="5"/>
      <c r="Q447" s="13"/>
      <c r="R447" s="13"/>
      <c r="S447" s="5"/>
    </row>
    <row r="448" spans="1:19" ht="15.75" customHeight="1" x14ac:dyDescent="0.3">
      <c r="A448" s="5"/>
      <c r="B448" s="5"/>
      <c r="C448" s="5"/>
      <c r="D448" s="5"/>
      <c r="E448" s="5"/>
      <c r="F448" s="5"/>
      <c r="G448" s="55"/>
      <c r="I448" s="5"/>
      <c r="J448" s="5"/>
      <c r="K448" s="5"/>
      <c r="L448" s="5"/>
      <c r="M448" s="5"/>
      <c r="N448" s="5"/>
      <c r="O448" s="5"/>
      <c r="P448" s="5"/>
      <c r="Q448" s="13"/>
      <c r="R448" s="13"/>
      <c r="S448" s="5"/>
    </row>
    <row r="449" spans="1:19" ht="15.75" customHeight="1" x14ac:dyDescent="0.3">
      <c r="A449" s="5"/>
      <c r="B449" s="5"/>
      <c r="C449" s="5"/>
      <c r="D449" s="5"/>
      <c r="E449" s="5"/>
      <c r="F449" s="5"/>
      <c r="G449" s="55"/>
      <c r="I449" s="5"/>
      <c r="J449" s="5"/>
      <c r="K449" s="5"/>
      <c r="L449" s="5"/>
      <c r="M449" s="5"/>
      <c r="N449" s="5"/>
      <c r="O449" s="5"/>
      <c r="P449" s="5"/>
      <c r="Q449" s="13"/>
      <c r="R449" s="13"/>
      <c r="S449" s="5"/>
    </row>
    <row r="450" spans="1:19" ht="15.75" customHeight="1" x14ac:dyDescent="0.3">
      <c r="A450" s="5"/>
      <c r="B450" s="5"/>
      <c r="C450" s="5"/>
      <c r="D450" s="5"/>
      <c r="E450" s="5"/>
      <c r="F450" s="5"/>
      <c r="G450" s="55"/>
      <c r="I450" s="5"/>
      <c r="J450" s="5"/>
      <c r="K450" s="5"/>
      <c r="L450" s="5"/>
      <c r="M450" s="5"/>
      <c r="N450" s="5"/>
      <c r="O450" s="5"/>
      <c r="P450" s="5"/>
      <c r="Q450" s="13"/>
      <c r="R450" s="13"/>
      <c r="S450" s="5"/>
    </row>
    <row r="451" spans="1:19" ht="15.75" customHeight="1" x14ac:dyDescent="0.3">
      <c r="A451" s="5"/>
      <c r="B451" s="5"/>
      <c r="C451" s="5"/>
      <c r="D451" s="5"/>
      <c r="E451" s="5"/>
      <c r="F451" s="5"/>
      <c r="G451" s="55"/>
      <c r="I451" s="5"/>
      <c r="J451" s="5"/>
      <c r="K451" s="5"/>
      <c r="L451" s="5"/>
      <c r="M451" s="5"/>
      <c r="N451" s="5"/>
      <c r="O451" s="5"/>
      <c r="P451" s="5"/>
      <c r="Q451" s="13"/>
      <c r="R451" s="13"/>
      <c r="S451" s="5"/>
    </row>
    <row r="452" spans="1:19" ht="15.75" customHeight="1" x14ac:dyDescent="0.3">
      <c r="A452" s="5"/>
      <c r="B452" s="5"/>
      <c r="C452" s="5"/>
      <c r="D452" s="5"/>
      <c r="E452" s="5"/>
      <c r="F452" s="5"/>
      <c r="G452" s="55"/>
      <c r="I452" s="5"/>
      <c r="J452" s="5"/>
      <c r="K452" s="5"/>
      <c r="L452" s="5"/>
      <c r="M452" s="5"/>
      <c r="N452" s="5"/>
      <c r="O452" s="5"/>
      <c r="P452" s="5"/>
      <c r="Q452" s="13"/>
      <c r="R452" s="13"/>
      <c r="S452" s="5"/>
    </row>
    <row r="453" spans="1:19" ht="15.75" customHeight="1" x14ac:dyDescent="0.3">
      <c r="A453" s="5"/>
      <c r="B453" s="5"/>
      <c r="C453" s="5"/>
      <c r="D453" s="5"/>
      <c r="E453" s="5"/>
      <c r="F453" s="5"/>
      <c r="G453" s="55"/>
      <c r="I453" s="5"/>
      <c r="J453" s="5"/>
      <c r="K453" s="5"/>
      <c r="L453" s="5"/>
      <c r="M453" s="5"/>
      <c r="N453" s="5"/>
      <c r="O453" s="5"/>
      <c r="P453" s="5"/>
      <c r="Q453" s="13"/>
      <c r="R453" s="13"/>
      <c r="S453" s="5"/>
    </row>
    <row r="454" spans="1:19" ht="15.75" customHeight="1" x14ac:dyDescent="0.3">
      <c r="A454" s="5"/>
      <c r="B454" s="5"/>
      <c r="C454" s="5"/>
      <c r="D454" s="5"/>
      <c r="E454" s="5"/>
      <c r="F454" s="5"/>
      <c r="G454" s="55"/>
      <c r="I454" s="5"/>
      <c r="J454" s="5"/>
      <c r="K454" s="5"/>
      <c r="L454" s="5"/>
      <c r="M454" s="5"/>
      <c r="N454" s="5"/>
      <c r="O454" s="5"/>
      <c r="P454" s="5"/>
      <c r="Q454" s="13"/>
      <c r="R454" s="13"/>
      <c r="S454" s="5"/>
    </row>
    <row r="455" spans="1:19" ht="15.75" customHeight="1" x14ac:dyDescent="0.3">
      <c r="A455" s="5"/>
      <c r="B455" s="5"/>
      <c r="C455" s="5"/>
      <c r="D455" s="5"/>
      <c r="E455" s="5"/>
      <c r="F455" s="5"/>
      <c r="G455" s="55"/>
      <c r="I455" s="5"/>
      <c r="J455" s="5"/>
      <c r="K455" s="5"/>
      <c r="L455" s="5"/>
      <c r="M455" s="5"/>
      <c r="N455" s="5"/>
      <c r="O455" s="5"/>
      <c r="P455" s="5"/>
      <c r="Q455" s="13"/>
      <c r="R455" s="13"/>
      <c r="S455" s="5"/>
    </row>
    <row r="456" spans="1:19" ht="15.75" customHeight="1" x14ac:dyDescent="0.3">
      <c r="A456" s="5"/>
      <c r="B456" s="5"/>
      <c r="C456" s="5"/>
      <c r="D456" s="5"/>
      <c r="E456" s="5"/>
      <c r="F456" s="5"/>
      <c r="G456" s="55"/>
      <c r="I456" s="5"/>
      <c r="J456" s="5"/>
      <c r="K456" s="5"/>
      <c r="L456" s="5"/>
      <c r="M456" s="5"/>
      <c r="N456" s="5"/>
      <c r="O456" s="5"/>
      <c r="P456" s="5"/>
      <c r="Q456" s="13"/>
      <c r="R456" s="13"/>
      <c r="S456" s="5"/>
    </row>
    <row r="457" spans="1:19" ht="15.75" customHeight="1" x14ac:dyDescent="0.3">
      <c r="A457" s="5"/>
      <c r="B457" s="5"/>
      <c r="C457" s="5"/>
      <c r="D457" s="5"/>
      <c r="E457" s="5"/>
      <c r="F457" s="5"/>
      <c r="G457" s="55"/>
      <c r="I457" s="5"/>
      <c r="J457" s="5"/>
      <c r="K457" s="5"/>
      <c r="L457" s="5"/>
      <c r="M457" s="5"/>
      <c r="N457" s="5"/>
      <c r="O457" s="5"/>
      <c r="P457" s="5"/>
      <c r="Q457" s="13"/>
      <c r="R457" s="13"/>
      <c r="S457" s="5"/>
    </row>
    <row r="458" spans="1:19" ht="15.75" customHeight="1" x14ac:dyDescent="0.3">
      <c r="A458" s="5"/>
      <c r="B458" s="5"/>
      <c r="C458" s="5"/>
      <c r="D458" s="5"/>
      <c r="E458" s="5"/>
      <c r="F458" s="5"/>
      <c r="G458" s="55"/>
      <c r="I458" s="5"/>
      <c r="J458" s="5"/>
      <c r="K458" s="5"/>
      <c r="L458" s="5"/>
      <c r="M458" s="5"/>
      <c r="N458" s="5"/>
      <c r="O458" s="5"/>
      <c r="P458" s="5"/>
      <c r="Q458" s="13"/>
      <c r="R458" s="13"/>
      <c r="S458" s="5"/>
    </row>
    <row r="459" spans="1:19" ht="15.75" customHeight="1" x14ac:dyDescent="0.3">
      <c r="A459" s="5"/>
      <c r="B459" s="5"/>
      <c r="C459" s="5"/>
      <c r="D459" s="5"/>
      <c r="E459" s="5"/>
      <c r="F459" s="5"/>
      <c r="G459" s="55"/>
      <c r="I459" s="5"/>
      <c r="J459" s="5"/>
      <c r="K459" s="5"/>
      <c r="L459" s="5"/>
      <c r="M459" s="5"/>
      <c r="N459" s="5"/>
      <c r="O459" s="5"/>
      <c r="P459" s="5"/>
      <c r="Q459" s="13"/>
      <c r="R459" s="13"/>
      <c r="S459" s="5"/>
    </row>
    <row r="460" spans="1:19" ht="15.75" customHeight="1" x14ac:dyDescent="0.3">
      <c r="A460" s="5"/>
      <c r="B460" s="5"/>
      <c r="C460" s="5"/>
      <c r="D460" s="5"/>
      <c r="E460" s="5"/>
      <c r="F460" s="5"/>
      <c r="G460" s="55"/>
      <c r="I460" s="5"/>
      <c r="J460" s="5"/>
      <c r="K460" s="5"/>
      <c r="L460" s="5"/>
      <c r="M460" s="5"/>
      <c r="N460" s="5"/>
      <c r="O460" s="5"/>
      <c r="P460" s="5"/>
      <c r="Q460" s="13"/>
      <c r="R460" s="13"/>
      <c r="S460" s="5"/>
    </row>
    <row r="461" spans="1:19" ht="15.75" customHeight="1" x14ac:dyDescent="0.3">
      <c r="A461" s="5"/>
      <c r="B461" s="5"/>
      <c r="C461" s="5"/>
      <c r="D461" s="5"/>
      <c r="E461" s="5"/>
      <c r="F461" s="5"/>
      <c r="G461" s="55"/>
      <c r="I461" s="5"/>
      <c r="J461" s="5"/>
      <c r="K461" s="5"/>
      <c r="L461" s="5"/>
      <c r="M461" s="5"/>
      <c r="N461" s="5"/>
      <c r="O461" s="5"/>
      <c r="P461" s="5"/>
      <c r="Q461" s="13"/>
      <c r="R461" s="13"/>
      <c r="S461" s="5"/>
    </row>
    <row r="462" spans="1:19" ht="15.75" customHeight="1" x14ac:dyDescent="0.3">
      <c r="A462" s="5"/>
      <c r="B462" s="5"/>
      <c r="C462" s="5"/>
      <c r="D462" s="5"/>
      <c r="E462" s="5"/>
      <c r="F462" s="5"/>
      <c r="G462" s="55"/>
      <c r="I462" s="5"/>
      <c r="J462" s="5"/>
      <c r="K462" s="5"/>
      <c r="L462" s="5"/>
      <c r="M462" s="5"/>
      <c r="N462" s="5"/>
      <c r="O462" s="5"/>
      <c r="P462" s="5"/>
      <c r="Q462" s="13"/>
      <c r="R462" s="13"/>
      <c r="S462" s="5"/>
    </row>
    <row r="463" spans="1:19" ht="15.75" customHeight="1" x14ac:dyDescent="0.3">
      <c r="A463" s="5"/>
      <c r="B463" s="5"/>
      <c r="C463" s="5"/>
      <c r="D463" s="5"/>
      <c r="E463" s="5"/>
      <c r="F463" s="5"/>
      <c r="G463" s="55"/>
      <c r="I463" s="5"/>
      <c r="J463" s="5"/>
      <c r="K463" s="5"/>
      <c r="L463" s="5"/>
      <c r="M463" s="5"/>
      <c r="N463" s="5"/>
      <c r="O463" s="5"/>
      <c r="P463" s="5"/>
      <c r="Q463" s="13"/>
      <c r="R463" s="13"/>
      <c r="S463" s="5"/>
    </row>
    <row r="464" spans="1:19" ht="15.75" customHeight="1" x14ac:dyDescent="0.3">
      <c r="A464" s="5"/>
      <c r="B464" s="5"/>
      <c r="C464" s="5"/>
      <c r="D464" s="5"/>
      <c r="E464" s="5"/>
      <c r="F464" s="5"/>
      <c r="G464" s="55"/>
      <c r="I464" s="5"/>
      <c r="J464" s="5"/>
      <c r="K464" s="5"/>
      <c r="L464" s="5"/>
      <c r="M464" s="5"/>
      <c r="N464" s="5"/>
      <c r="O464" s="5"/>
      <c r="P464" s="5"/>
      <c r="Q464" s="13"/>
      <c r="R464" s="13"/>
      <c r="S464" s="5"/>
    </row>
    <row r="465" spans="1:19" ht="15.75" customHeight="1" x14ac:dyDescent="0.3">
      <c r="A465" s="5"/>
      <c r="B465" s="5"/>
      <c r="C465" s="5"/>
      <c r="D465" s="5"/>
      <c r="E465" s="5"/>
      <c r="F465" s="5"/>
      <c r="G465" s="55"/>
      <c r="I465" s="5"/>
      <c r="J465" s="5"/>
      <c r="K465" s="5"/>
      <c r="L465" s="5"/>
      <c r="M465" s="5"/>
      <c r="N465" s="5"/>
      <c r="O465" s="5"/>
      <c r="P465" s="5"/>
      <c r="Q465" s="13"/>
      <c r="R465" s="13"/>
      <c r="S465" s="5"/>
    </row>
    <row r="466" spans="1:19" ht="15.75" customHeight="1" x14ac:dyDescent="0.3">
      <c r="A466" s="5"/>
      <c r="B466" s="5"/>
      <c r="C466" s="5"/>
      <c r="D466" s="5"/>
      <c r="E466" s="5"/>
      <c r="F466" s="5"/>
      <c r="G466" s="55"/>
      <c r="I466" s="5"/>
      <c r="J466" s="5"/>
      <c r="K466" s="5"/>
      <c r="L466" s="5"/>
      <c r="M466" s="5"/>
      <c r="N466" s="5"/>
      <c r="O466" s="5"/>
      <c r="P466" s="5"/>
      <c r="Q466" s="13"/>
      <c r="R466" s="13"/>
      <c r="S466" s="5"/>
    </row>
    <row r="467" spans="1:19" ht="15.75" customHeight="1" x14ac:dyDescent="0.3">
      <c r="A467" s="5"/>
      <c r="B467" s="5"/>
      <c r="C467" s="5"/>
      <c r="D467" s="5"/>
      <c r="E467" s="5"/>
      <c r="F467" s="5"/>
      <c r="G467" s="55"/>
      <c r="I467" s="5"/>
      <c r="J467" s="5"/>
      <c r="K467" s="5"/>
      <c r="L467" s="5"/>
      <c r="M467" s="5"/>
      <c r="N467" s="5"/>
      <c r="O467" s="5"/>
      <c r="P467" s="5"/>
      <c r="Q467" s="13"/>
      <c r="R467" s="13"/>
      <c r="S467" s="5"/>
    </row>
    <row r="468" spans="1:19" ht="15.75" customHeight="1" x14ac:dyDescent="0.3">
      <c r="A468" s="5"/>
      <c r="B468" s="5"/>
      <c r="C468" s="5"/>
      <c r="D468" s="5"/>
      <c r="E468" s="5"/>
      <c r="F468" s="5"/>
      <c r="G468" s="55"/>
      <c r="I468" s="5"/>
      <c r="J468" s="5"/>
      <c r="K468" s="5"/>
      <c r="L468" s="5"/>
      <c r="M468" s="5"/>
      <c r="N468" s="5"/>
      <c r="O468" s="5"/>
      <c r="P468" s="5"/>
      <c r="Q468" s="13"/>
      <c r="R468" s="13"/>
      <c r="S468" s="5"/>
    </row>
    <row r="469" spans="1:19" ht="15.75" customHeight="1" x14ac:dyDescent="0.3">
      <c r="A469" s="5"/>
      <c r="B469" s="5"/>
      <c r="C469" s="5"/>
      <c r="D469" s="5"/>
      <c r="E469" s="5"/>
      <c r="F469" s="5"/>
      <c r="G469" s="55"/>
      <c r="I469" s="5"/>
      <c r="J469" s="5"/>
      <c r="K469" s="5"/>
      <c r="L469" s="5"/>
      <c r="M469" s="5"/>
      <c r="N469" s="5"/>
      <c r="O469" s="5"/>
      <c r="P469" s="5"/>
      <c r="Q469" s="13"/>
      <c r="R469" s="13"/>
      <c r="S469" s="5"/>
    </row>
    <row r="470" spans="1:19" ht="15.75" customHeight="1" x14ac:dyDescent="0.3">
      <c r="A470" s="5"/>
      <c r="B470" s="5"/>
      <c r="C470" s="5"/>
      <c r="D470" s="5"/>
      <c r="E470" s="5"/>
      <c r="F470" s="5"/>
      <c r="G470" s="55"/>
      <c r="I470" s="5"/>
      <c r="J470" s="5"/>
      <c r="K470" s="5"/>
      <c r="L470" s="5"/>
      <c r="M470" s="5"/>
      <c r="N470" s="5"/>
      <c r="O470" s="5"/>
      <c r="P470" s="5"/>
      <c r="Q470" s="13"/>
      <c r="R470" s="13"/>
      <c r="S470" s="5"/>
    </row>
    <row r="471" spans="1:19" ht="15.75" customHeight="1" x14ac:dyDescent="0.3">
      <c r="A471" s="5"/>
      <c r="B471" s="5"/>
      <c r="C471" s="5"/>
      <c r="D471" s="5"/>
      <c r="E471" s="5"/>
      <c r="F471" s="5"/>
      <c r="G471" s="55"/>
      <c r="I471" s="5"/>
      <c r="J471" s="5"/>
      <c r="K471" s="5"/>
      <c r="L471" s="5"/>
      <c r="M471" s="5"/>
      <c r="N471" s="5"/>
      <c r="O471" s="5"/>
      <c r="P471" s="5"/>
      <c r="Q471" s="13"/>
      <c r="R471" s="13"/>
      <c r="S471" s="5"/>
    </row>
    <row r="472" spans="1:19" ht="15.75" customHeight="1" x14ac:dyDescent="0.3">
      <c r="A472" s="5"/>
      <c r="B472" s="5"/>
      <c r="C472" s="5"/>
      <c r="D472" s="5"/>
      <c r="E472" s="5"/>
      <c r="F472" s="5"/>
      <c r="G472" s="55"/>
      <c r="I472" s="5"/>
      <c r="J472" s="5"/>
      <c r="K472" s="5"/>
      <c r="L472" s="5"/>
      <c r="M472" s="5"/>
      <c r="N472" s="5"/>
      <c r="O472" s="5"/>
      <c r="P472" s="5"/>
      <c r="Q472" s="13"/>
      <c r="R472" s="13"/>
      <c r="S472" s="5"/>
    </row>
    <row r="473" spans="1:19" ht="15.75" customHeight="1" x14ac:dyDescent="0.3">
      <c r="A473" s="5"/>
      <c r="B473" s="5"/>
      <c r="C473" s="5"/>
      <c r="D473" s="5"/>
      <c r="E473" s="5"/>
      <c r="F473" s="5"/>
      <c r="G473" s="55"/>
      <c r="I473" s="5"/>
      <c r="J473" s="5"/>
      <c r="K473" s="5"/>
      <c r="L473" s="5"/>
      <c r="M473" s="5"/>
      <c r="N473" s="5"/>
      <c r="O473" s="5"/>
      <c r="P473" s="5"/>
      <c r="Q473" s="13"/>
      <c r="R473" s="13"/>
      <c r="S473" s="5"/>
    </row>
    <row r="474" spans="1:19" ht="15.75" customHeight="1" x14ac:dyDescent="0.3">
      <c r="A474" s="5"/>
      <c r="B474" s="5"/>
      <c r="C474" s="5"/>
      <c r="D474" s="5"/>
      <c r="E474" s="5"/>
      <c r="F474" s="5"/>
      <c r="G474" s="55"/>
      <c r="I474" s="5"/>
      <c r="J474" s="5"/>
      <c r="K474" s="5"/>
      <c r="L474" s="5"/>
      <c r="M474" s="5"/>
      <c r="N474" s="5"/>
      <c r="O474" s="5"/>
      <c r="P474" s="5"/>
      <c r="Q474" s="13"/>
      <c r="R474" s="13"/>
      <c r="S474" s="5"/>
    </row>
    <row r="475" spans="1:19" ht="15.75" customHeight="1" x14ac:dyDescent="0.3">
      <c r="A475" s="5"/>
      <c r="B475" s="5"/>
      <c r="C475" s="5"/>
      <c r="D475" s="5"/>
      <c r="E475" s="5"/>
      <c r="F475" s="5"/>
      <c r="G475" s="55"/>
      <c r="I475" s="5"/>
      <c r="J475" s="5"/>
      <c r="K475" s="5"/>
      <c r="L475" s="5"/>
      <c r="M475" s="5"/>
      <c r="N475" s="5"/>
      <c r="O475" s="5"/>
      <c r="P475" s="5"/>
      <c r="Q475" s="13"/>
      <c r="R475" s="13"/>
      <c r="S475" s="5"/>
    </row>
    <row r="476" spans="1:19" ht="15.75" customHeight="1" x14ac:dyDescent="0.3">
      <c r="A476" s="5"/>
      <c r="B476" s="5"/>
      <c r="C476" s="5"/>
      <c r="D476" s="5"/>
      <c r="E476" s="5"/>
      <c r="F476" s="5"/>
      <c r="G476" s="55"/>
      <c r="I476" s="5"/>
      <c r="J476" s="5"/>
      <c r="K476" s="5"/>
      <c r="L476" s="5"/>
      <c r="M476" s="5"/>
      <c r="N476" s="5"/>
      <c r="O476" s="5"/>
      <c r="P476" s="5"/>
      <c r="Q476" s="13"/>
      <c r="R476" s="13"/>
      <c r="S476" s="5"/>
    </row>
    <row r="477" spans="1:19" ht="15.75" customHeight="1" x14ac:dyDescent="0.3">
      <c r="A477" s="5"/>
      <c r="B477" s="5"/>
      <c r="C477" s="5"/>
      <c r="D477" s="5"/>
      <c r="E477" s="5"/>
      <c r="F477" s="5"/>
      <c r="G477" s="55"/>
      <c r="I477" s="5"/>
      <c r="J477" s="5"/>
      <c r="K477" s="5"/>
      <c r="L477" s="5"/>
      <c r="M477" s="5"/>
      <c r="N477" s="5"/>
      <c r="O477" s="5"/>
      <c r="P477" s="5"/>
      <c r="Q477" s="13"/>
      <c r="R477" s="13"/>
      <c r="S477" s="5"/>
    </row>
    <row r="478" spans="1:19" ht="15.75" customHeight="1" x14ac:dyDescent="0.3">
      <c r="A478" s="5"/>
      <c r="B478" s="5"/>
      <c r="C478" s="5"/>
      <c r="D478" s="5"/>
      <c r="E478" s="5"/>
      <c r="F478" s="5"/>
      <c r="G478" s="55"/>
      <c r="I478" s="5"/>
      <c r="J478" s="5"/>
      <c r="K478" s="5"/>
      <c r="L478" s="5"/>
      <c r="M478" s="5"/>
      <c r="N478" s="5"/>
      <c r="O478" s="5"/>
      <c r="P478" s="5"/>
      <c r="Q478" s="13"/>
      <c r="R478" s="13"/>
      <c r="S478" s="5"/>
    </row>
    <row r="479" spans="1:19" ht="15.75" customHeight="1" x14ac:dyDescent="0.3">
      <c r="A479" s="5"/>
      <c r="B479" s="5"/>
      <c r="C479" s="5"/>
      <c r="D479" s="5"/>
      <c r="E479" s="5"/>
      <c r="F479" s="5"/>
      <c r="G479" s="55"/>
      <c r="I479" s="5"/>
      <c r="J479" s="5"/>
      <c r="K479" s="5"/>
      <c r="L479" s="5"/>
      <c r="M479" s="5"/>
      <c r="N479" s="5"/>
      <c r="O479" s="5"/>
      <c r="P479" s="5"/>
      <c r="Q479" s="13"/>
      <c r="R479" s="13"/>
      <c r="S479" s="5"/>
    </row>
    <row r="480" spans="1:19" ht="15.75" customHeight="1" x14ac:dyDescent="0.3">
      <c r="A480" s="5"/>
      <c r="B480" s="5"/>
      <c r="C480" s="5"/>
      <c r="D480" s="5"/>
      <c r="E480" s="5"/>
      <c r="F480" s="5"/>
      <c r="G480" s="55"/>
      <c r="I480" s="5"/>
      <c r="J480" s="5"/>
      <c r="K480" s="5"/>
      <c r="L480" s="5"/>
      <c r="M480" s="5"/>
      <c r="N480" s="5"/>
      <c r="O480" s="5"/>
      <c r="P480" s="5"/>
      <c r="Q480" s="13"/>
      <c r="R480" s="13"/>
      <c r="S480" s="5"/>
    </row>
    <row r="481" spans="1:19" ht="15.75" customHeight="1" x14ac:dyDescent="0.3">
      <c r="A481" s="5"/>
      <c r="B481" s="5"/>
      <c r="C481" s="5"/>
      <c r="D481" s="5"/>
      <c r="E481" s="5"/>
      <c r="F481" s="5"/>
      <c r="G481" s="55"/>
      <c r="I481" s="5"/>
      <c r="J481" s="5"/>
      <c r="K481" s="5"/>
      <c r="L481" s="5"/>
      <c r="M481" s="5"/>
      <c r="N481" s="5"/>
      <c r="O481" s="5"/>
      <c r="P481" s="5"/>
      <c r="Q481" s="13"/>
      <c r="R481" s="13"/>
      <c r="S481" s="5"/>
    </row>
    <row r="482" spans="1:19" ht="15.75" customHeight="1" x14ac:dyDescent="0.3">
      <c r="A482" s="5"/>
      <c r="B482" s="5"/>
      <c r="C482" s="5"/>
      <c r="D482" s="5"/>
      <c r="E482" s="5"/>
      <c r="F482" s="5"/>
      <c r="G482" s="55"/>
      <c r="I482" s="5"/>
      <c r="J482" s="5"/>
      <c r="K482" s="5"/>
      <c r="L482" s="5"/>
      <c r="M482" s="5"/>
      <c r="N482" s="5"/>
      <c r="O482" s="5"/>
      <c r="P482" s="5"/>
      <c r="Q482" s="13"/>
      <c r="R482" s="13"/>
      <c r="S482" s="5"/>
    </row>
    <row r="483" spans="1:19" ht="15.75" customHeight="1" x14ac:dyDescent="0.3">
      <c r="A483" s="5"/>
      <c r="B483" s="5"/>
      <c r="C483" s="5"/>
      <c r="D483" s="5"/>
      <c r="E483" s="5"/>
      <c r="F483" s="5"/>
      <c r="G483" s="55"/>
      <c r="I483" s="5"/>
      <c r="J483" s="5"/>
      <c r="K483" s="5"/>
      <c r="L483" s="5"/>
      <c r="M483" s="5"/>
      <c r="N483" s="5"/>
      <c r="O483" s="5"/>
      <c r="P483" s="5"/>
      <c r="Q483" s="13"/>
      <c r="R483" s="13"/>
      <c r="S483" s="5"/>
    </row>
    <row r="484" spans="1:19" ht="15.75" customHeight="1" x14ac:dyDescent="0.3">
      <c r="A484" s="5"/>
      <c r="B484" s="5"/>
      <c r="C484" s="5"/>
      <c r="D484" s="5"/>
      <c r="E484" s="5"/>
      <c r="F484" s="5"/>
      <c r="G484" s="55"/>
      <c r="I484" s="5"/>
      <c r="J484" s="5"/>
      <c r="K484" s="5"/>
      <c r="L484" s="5"/>
      <c r="M484" s="5"/>
      <c r="N484" s="5"/>
      <c r="O484" s="5"/>
      <c r="P484" s="5"/>
      <c r="Q484" s="13"/>
      <c r="R484" s="13"/>
      <c r="S484" s="5"/>
    </row>
    <row r="485" spans="1:19" ht="15.75" customHeight="1" x14ac:dyDescent="0.3">
      <c r="A485" s="5"/>
      <c r="B485" s="5"/>
      <c r="C485" s="5"/>
      <c r="D485" s="5"/>
      <c r="E485" s="5"/>
      <c r="F485" s="5"/>
      <c r="G485" s="55"/>
      <c r="I485" s="5"/>
      <c r="J485" s="5"/>
      <c r="K485" s="5"/>
      <c r="L485" s="5"/>
      <c r="M485" s="5"/>
      <c r="N485" s="5"/>
      <c r="O485" s="5"/>
      <c r="P485" s="5"/>
      <c r="Q485" s="13"/>
      <c r="R485" s="13"/>
      <c r="S485" s="5"/>
    </row>
    <row r="486" spans="1:19" ht="15.75" customHeight="1" x14ac:dyDescent="0.3">
      <c r="A486" s="5"/>
      <c r="B486" s="5"/>
      <c r="C486" s="5"/>
      <c r="D486" s="5"/>
      <c r="E486" s="5"/>
      <c r="F486" s="5"/>
      <c r="G486" s="55"/>
      <c r="I486" s="5"/>
      <c r="J486" s="5"/>
      <c r="K486" s="5"/>
      <c r="L486" s="5"/>
      <c r="M486" s="5"/>
      <c r="N486" s="5"/>
      <c r="O486" s="5"/>
      <c r="P486" s="5"/>
      <c r="Q486" s="13"/>
      <c r="R486" s="13"/>
      <c r="S486" s="5"/>
    </row>
    <row r="487" spans="1:19" ht="15.75" customHeight="1" x14ac:dyDescent="0.3">
      <c r="A487" s="5"/>
      <c r="B487" s="5"/>
      <c r="C487" s="5"/>
      <c r="D487" s="5"/>
      <c r="E487" s="5"/>
      <c r="F487" s="5"/>
      <c r="G487" s="55"/>
      <c r="I487" s="5"/>
      <c r="J487" s="5"/>
      <c r="K487" s="5"/>
      <c r="L487" s="5"/>
      <c r="M487" s="5"/>
      <c r="N487" s="5"/>
      <c r="O487" s="5"/>
      <c r="P487" s="5"/>
      <c r="Q487" s="13"/>
      <c r="R487" s="13"/>
      <c r="S487" s="5"/>
    </row>
    <row r="488" spans="1:19" ht="15.75" customHeight="1" x14ac:dyDescent="0.3">
      <c r="A488" s="5"/>
      <c r="B488" s="5"/>
      <c r="C488" s="5"/>
      <c r="D488" s="5"/>
      <c r="E488" s="5"/>
      <c r="F488" s="5"/>
      <c r="G488" s="55"/>
      <c r="I488" s="5"/>
      <c r="J488" s="5"/>
      <c r="K488" s="5"/>
      <c r="L488" s="5"/>
      <c r="M488" s="5"/>
      <c r="N488" s="5"/>
      <c r="O488" s="5"/>
      <c r="P488" s="5"/>
      <c r="Q488" s="13"/>
      <c r="R488" s="13"/>
      <c r="S488" s="5"/>
    </row>
    <row r="489" spans="1:19" ht="15.75" customHeight="1" x14ac:dyDescent="0.3">
      <c r="A489" s="5"/>
      <c r="B489" s="5"/>
      <c r="C489" s="5"/>
      <c r="D489" s="5"/>
      <c r="E489" s="5"/>
      <c r="F489" s="5"/>
      <c r="G489" s="55"/>
      <c r="I489" s="5"/>
      <c r="J489" s="5"/>
      <c r="K489" s="5"/>
      <c r="L489" s="5"/>
      <c r="M489" s="5"/>
      <c r="N489" s="5"/>
      <c r="O489" s="5"/>
      <c r="P489" s="5"/>
      <c r="Q489" s="13"/>
      <c r="R489" s="13"/>
      <c r="S489" s="5"/>
    </row>
    <row r="490" spans="1:19" ht="15.75" customHeight="1" x14ac:dyDescent="0.3">
      <c r="A490" s="5"/>
      <c r="B490" s="5"/>
      <c r="C490" s="5"/>
      <c r="D490" s="5"/>
      <c r="E490" s="5"/>
      <c r="F490" s="5"/>
      <c r="G490" s="55"/>
      <c r="I490" s="5"/>
      <c r="J490" s="5"/>
      <c r="K490" s="5"/>
      <c r="L490" s="5"/>
      <c r="M490" s="5"/>
      <c r="N490" s="5"/>
      <c r="O490" s="5"/>
      <c r="P490" s="5"/>
      <c r="Q490" s="13"/>
      <c r="R490" s="13"/>
      <c r="S490" s="5"/>
    </row>
    <row r="491" spans="1:19" ht="15.75" customHeight="1" x14ac:dyDescent="0.3">
      <c r="A491" s="5"/>
      <c r="B491" s="5"/>
      <c r="C491" s="5"/>
      <c r="D491" s="5"/>
      <c r="E491" s="5"/>
      <c r="F491" s="5"/>
      <c r="G491" s="55"/>
      <c r="I491" s="5"/>
      <c r="J491" s="5"/>
      <c r="K491" s="5"/>
      <c r="L491" s="5"/>
      <c r="M491" s="5"/>
      <c r="N491" s="5"/>
      <c r="O491" s="5"/>
      <c r="P491" s="5"/>
      <c r="Q491" s="13"/>
      <c r="R491" s="13"/>
      <c r="S491" s="5"/>
    </row>
    <row r="492" spans="1:19" ht="15.75" customHeight="1" x14ac:dyDescent="0.3">
      <c r="A492" s="5"/>
      <c r="B492" s="5"/>
      <c r="C492" s="5"/>
      <c r="D492" s="5"/>
      <c r="E492" s="5"/>
      <c r="F492" s="5"/>
      <c r="G492" s="55"/>
      <c r="I492" s="5"/>
      <c r="J492" s="5"/>
      <c r="K492" s="5"/>
      <c r="L492" s="5"/>
      <c r="M492" s="5"/>
      <c r="N492" s="5"/>
      <c r="O492" s="5"/>
      <c r="P492" s="5"/>
      <c r="Q492" s="13"/>
      <c r="R492" s="13"/>
      <c r="S492" s="5"/>
    </row>
    <row r="493" spans="1:19" ht="15.75" customHeight="1" x14ac:dyDescent="0.3">
      <c r="A493" s="5"/>
      <c r="B493" s="5"/>
      <c r="C493" s="5"/>
      <c r="D493" s="5"/>
      <c r="E493" s="5"/>
      <c r="F493" s="5"/>
      <c r="G493" s="55"/>
      <c r="I493" s="5"/>
      <c r="J493" s="5"/>
      <c r="K493" s="5"/>
      <c r="L493" s="5"/>
      <c r="M493" s="5"/>
      <c r="N493" s="5"/>
      <c r="O493" s="5"/>
      <c r="P493" s="5"/>
      <c r="Q493" s="13"/>
      <c r="R493" s="13"/>
      <c r="S493" s="5"/>
    </row>
    <row r="494" spans="1:19" ht="15.75" customHeight="1" x14ac:dyDescent="0.3">
      <c r="A494" s="5"/>
      <c r="B494" s="5"/>
      <c r="C494" s="5"/>
      <c r="D494" s="5"/>
      <c r="E494" s="5"/>
      <c r="F494" s="5"/>
      <c r="G494" s="55"/>
      <c r="I494" s="5"/>
      <c r="J494" s="5"/>
      <c r="K494" s="5"/>
      <c r="L494" s="5"/>
      <c r="M494" s="5"/>
      <c r="N494" s="5"/>
      <c r="O494" s="5"/>
      <c r="P494" s="5"/>
      <c r="Q494" s="13"/>
      <c r="R494" s="13"/>
      <c r="S494" s="5"/>
    </row>
    <row r="495" spans="1:19" ht="15.75" customHeight="1" x14ac:dyDescent="0.3">
      <c r="A495" s="5"/>
      <c r="B495" s="5"/>
      <c r="C495" s="5"/>
      <c r="D495" s="5"/>
      <c r="E495" s="5"/>
      <c r="F495" s="5"/>
      <c r="G495" s="55"/>
      <c r="I495" s="5"/>
      <c r="J495" s="5"/>
      <c r="K495" s="5"/>
      <c r="L495" s="5"/>
      <c r="M495" s="5"/>
      <c r="N495" s="5"/>
      <c r="O495" s="5"/>
      <c r="P495" s="5"/>
      <c r="Q495" s="13"/>
      <c r="R495" s="13"/>
      <c r="S495" s="5"/>
    </row>
    <row r="496" spans="1:19" ht="15.75" customHeight="1" x14ac:dyDescent="0.3">
      <c r="A496" s="5"/>
      <c r="B496" s="5"/>
      <c r="C496" s="5"/>
      <c r="D496" s="5"/>
      <c r="E496" s="5"/>
      <c r="F496" s="5"/>
      <c r="G496" s="55"/>
      <c r="I496" s="5"/>
      <c r="J496" s="5"/>
      <c r="K496" s="5"/>
      <c r="L496" s="5"/>
      <c r="M496" s="5"/>
      <c r="N496" s="5"/>
      <c r="O496" s="5"/>
      <c r="P496" s="5"/>
      <c r="Q496" s="13"/>
      <c r="R496" s="13"/>
      <c r="S496" s="5"/>
    </row>
    <row r="497" spans="1:19" ht="15.75" customHeight="1" x14ac:dyDescent="0.3">
      <c r="A497" s="5"/>
      <c r="B497" s="5"/>
      <c r="C497" s="5"/>
      <c r="D497" s="5"/>
      <c r="E497" s="5"/>
      <c r="F497" s="5"/>
      <c r="G497" s="55"/>
      <c r="I497" s="5"/>
      <c r="J497" s="5"/>
      <c r="K497" s="5"/>
      <c r="L497" s="5"/>
      <c r="M497" s="5"/>
      <c r="N497" s="5"/>
      <c r="O497" s="5"/>
      <c r="P497" s="5"/>
      <c r="Q497" s="13"/>
      <c r="R497" s="13"/>
      <c r="S497" s="5"/>
    </row>
    <row r="498" spans="1:19" ht="15.75" customHeight="1" x14ac:dyDescent="0.3">
      <c r="A498" s="5"/>
      <c r="B498" s="5"/>
      <c r="C498" s="5"/>
      <c r="D498" s="5"/>
      <c r="E498" s="5"/>
      <c r="F498" s="5"/>
      <c r="G498" s="55"/>
      <c r="I498" s="5"/>
      <c r="J498" s="5"/>
      <c r="K498" s="5"/>
      <c r="L498" s="5"/>
      <c r="M498" s="5"/>
      <c r="N498" s="5"/>
      <c r="O498" s="5"/>
      <c r="P498" s="5"/>
      <c r="Q498" s="13"/>
      <c r="R498" s="13"/>
      <c r="S498" s="5"/>
    </row>
    <row r="499" spans="1:19" ht="15.75" customHeight="1" x14ac:dyDescent="0.3">
      <c r="A499" s="5"/>
      <c r="B499" s="5"/>
      <c r="C499" s="5"/>
      <c r="D499" s="5"/>
      <c r="E499" s="5"/>
      <c r="F499" s="5"/>
      <c r="G499" s="55"/>
      <c r="I499" s="5"/>
      <c r="J499" s="5"/>
      <c r="K499" s="5"/>
      <c r="L499" s="5"/>
      <c r="M499" s="5"/>
      <c r="N499" s="5"/>
      <c r="O499" s="5"/>
      <c r="P499" s="5"/>
      <c r="Q499" s="13"/>
      <c r="R499" s="13"/>
      <c r="S499" s="5"/>
    </row>
    <row r="500" spans="1:19" ht="15.75" customHeight="1" x14ac:dyDescent="0.3">
      <c r="A500" s="5"/>
      <c r="B500" s="5"/>
      <c r="C500" s="5"/>
      <c r="D500" s="5"/>
      <c r="E500" s="5"/>
      <c r="F500" s="5"/>
      <c r="G500" s="55"/>
      <c r="I500" s="5"/>
      <c r="J500" s="5"/>
      <c r="K500" s="5"/>
      <c r="L500" s="5"/>
      <c r="M500" s="5"/>
      <c r="N500" s="5"/>
      <c r="O500" s="5"/>
      <c r="P500" s="5"/>
      <c r="Q500" s="13"/>
      <c r="R500" s="13"/>
      <c r="S500" s="5"/>
    </row>
    <row r="501" spans="1:19" ht="15.75" customHeight="1" x14ac:dyDescent="0.3">
      <c r="A501" s="5"/>
      <c r="B501" s="5"/>
      <c r="C501" s="5"/>
      <c r="D501" s="5"/>
      <c r="E501" s="5"/>
      <c r="F501" s="5"/>
      <c r="G501" s="55"/>
      <c r="I501" s="5"/>
      <c r="J501" s="5"/>
      <c r="K501" s="5"/>
      <c r="L501" s="5"/>
      <c r="M501" s="5"/>
      <c r="N501" s="5"/>
      <c r="O501" s="5"/>
      <c r="P501" s="5"/>
      <c r="Q501" s="13"/>
      <c r="R501" s="13"/>
      <c r="S501" s="5"/>
    </row>
    <row r="502" spans="1:19" ht="15.75" customHeight="1" x14ac:dyDescent="0.3">
      <c r="A502" s="5"/>
      <c r="B502" s="5"/>
      <c r="C502" s="5"/>
      <c r="D502" s="5"/>
      <c r="E502" s="5"/>
      <c r="F502" s="5"/>
      <c r="G502" s="55"/>
      <c r="I502" s="5"/>
      <c r="J502" s="5"/>
      <c r="K502" s="5"/>
      <c r="L502" s="5"/>
      <c r="M502" s="5"/>
      <c r="N502" s="5"/>
      <c r="O502" s="5"/>
      <c r="P502" s="5"/>
      <c r="Q502" s="13"/>
      <c r="R502" s="13"/>
      <c r="S502" s="5"/>
    </row>
    <row r="503" spans="1:19" ht="15.75" customHeight="1" x14ac:dyDescent="0.3">
      <c r="A503" s="5"/>
      <c r="B503" s="5"/>
      <c r="C503" s="5"/>
      <c r="D503" s="5"/>
      <c r="E503" s="5"/>
      <c r="F503" s="5"/>
      <c r="G503" s="55"/>
      <c r="I503" s="5"/>
      <c r="J503" s="5"/>
      <c r="K503" s="5"/>
      <c r="L503" s="5"/>
      <c r="M503" s="5"/>
      <c r="N503" s="5"/>
      <c r="O503" s="5"/>
      <c r="P503" s="5"/>
      <c r="Q503" s="13"/>
      <c r="R503" s="13"/>
      <c r="S503" s="5"/>
    </row>
    <row r="504" spans="1:19" ht="15.75" customHeight="1" x14ac:dyDescent="0.3">
      <c r="A504" s="5"/>
      <c r="B504" s="5"/>
      <c r="C504" s="5"/>
      <c r="D504" s="5"/>
      <c r="E504" s="5"/>
      <c r="F504" s="5"/>
      <c r="G504" s="55"/>
      <c r="I504" s="5"/>
      <c r="J504" s="5"/>
      <c r="K504" s="5"/>
      <c r="L504" s="5"/>
      <c r="M504" s="5"/>
      <c r="N504" s="5"/>
      <c r="O504" s="5"/>
      <c r="P504" s="5"/>
      <c r="Q504" s="13"/>
      <c r="R504" s="13"/>
      <c r="S504" s="5"/>
    </row>
    <row r="505" spans="1:19" ht="15.75" customHeight="1" x14ac:dyDescent="0.3">
      <c r="A505" s="5"/>
      <c r="B505" s="5"/>
      <c r="C505" s="5"/>
      <c r="D505" s="5"/>
      <c r="E505" s="5"/>
      <c r="F505" s="5"/>
      <c r="G505" s="55"/>
      <c r="I505" s="5"/>
      <c r="J505" s="5"/>
      <c r="K505" s="5"/>
      <c r="L505" s="5"/>
      <c r="M505" s="5"/>
      <c r="N505" s="5"/>
      <c r="O505" s="5"/>
      <c r="P505" s="5"/>
      <c r="Q505" s="13"/>
      <c r="R505" s="13"/>
      <c r="S505" s="5"/>
    </row>
    <row r="506" spans="1:19" ht="15.75" customHeight="1" x14ac:dyDescent="0.3">
      <c r="A506" s="5"/>
      <c r="B506" s="5"/>
      <c r="C506" s="5"/>
      <c r="D506" s="5"/>
      <c r="E506" s="5"/>
      <c r="F506" s="5"/>
      <c r="G506" s="55"/>
      <c r="I506" s="5"/>
      <c r="J506" s="5"/>
      <c r="K506" s="5"/>
      <c r="L506" s="5"/>
      <c r="M506" s="5"/>
      <c r="N506" s="5"/>
      <c r="O506" s="5"/>
      <c r="P506" s="5"/>
      <c r="Q506" s="13"/>
      <c r="R506" s="13"/>
      <c r="S506" s="5"/>
    </row>
    <row r="507" spans="1:19" ht="15.75" customHeight="1" x14ac:dyDescent="0.3">
      <c r="A507" s="5"/>
      <c r="B507" s="5"/>
      <c r="C507" s="5"/>
      <c r="D507" s="5"/>
      <c r="E507" s="5"/>
      <c r="F507" s="5"/>
      <c r="G507" s="55"/>
      <c r="I507" s="5"/>
      <c r="J507" s="5"/>
      <c r="K507" s="5"/>
      <c r="L507" s="5"/>
      <c r="M507" s="5"/>
      <c r="N507" s="5"/>
      <c r="O507" s="5"/>
      <c r="P507" s="5"/>
      <c r="Q507" s="13"/>
      <c r="R507" s="13"/>
      <c r="S507" s="5"/>
    </row>
    <row r="508" spans="1:19" ht="15.75" customHeight="1" x14ac:dyDescent="0.3">
      <c r="A508" s="5"/>
      <c r="B508" s="5"/>
      <c r="C508" s="5"/>
      <c r="D508" s="5"/>
      <c r="E508" s="5"/>
      <c r="F508" s="5"/>
      <c r="G508" s="55"/>
      <c r="I508" s="5"/>
      <c r="J508" s="5"/>
      <c r="K508" s="5"/>
      <c r="L508" s="5"/>
      <c r="M508" s="5"/>
      <c r="N508" s="5"/>
      <c r="O508" s="5"/>
      <c r="P508" s="5"/>
      <c r="Q508" s="13"/>
      <c r="R508" s="13"/>
      <c r="S508" s="5"/>
    </row>
    <row r="509" spans="1:19" ht="15.75" customHeight="1" x14ac:dyDescent="0.3">
      <c r="A509" s="5"/>
      <c r="B509" s="5"/>
      <c r="C509" s="5"/>
      <c r="D509" s="5"/>
      <c r="E509" s="5"/>
      <c r="F509" s="5"/>
      <c r="G509" s="55"/>
      <c r="I509" s="5"/>
      <c r="J509" s="5"/>
      <c r="K509" s="5"/>
      <c r="L509" s="5"/>
      <c r="M509" s="5"/>
      <c r="N509" s="5"/>
      <c r="O509" s="5"/>
      <c r="P509" s="5"/>
      <c r="Q509" s="13"/>
      <c r="R509" s="13"/>
      <c r="S509" s="5"/>
    </row>
    <row r="510" spans="1:19" ht="15.75" customHeight="1" x14ac:dyDescent="0.3">
      <c r="A510" s="5"/>
      <c r="B510" s="5"/>
      <c r="C510" s="5"/>
      <c r="D510" s="5"/>
      <c r="E510" s="5"/>
      <c r="F510" s="5"/>
      <c r="G510" s="55"/>
      <c r="I510" s="5"/>
      <c r="J510" s="5"/>
      <c r="K510" s="5"/>
      <c r="L510" s="5"/>
      <c r="M510" s="5"/>
      <c r="N510" s="5"/>
      <c r="O510" s="5"/>
      <c r="P510" s="5"/>
      <c r="Q510" s="13"/>
      <c r="R510" s="13"/>
      <c r="S510" s="5"/>
    </row>
    <row r="511" spans="1:19" ht="15.75" customHeight="1" x14ac:dyDescent="0.3">
      <c r="A511" s="5"/>
      <c r="B511" s="5"/>
      <c r="C511" s="5"/>
      <c r="D511" s="5"/>
      <c r="E511" s="5"/>
      <c r="F511" s="5"/>
      <c r="G511" s="55"/>
      <c r="I511" s="5"/>
      <c r="J511" s="5"/>
      <c r="K511" s="5"/>
      <c r="L511" s="5"/>
      <c r="M511" s="5"/>
      <c r="N511" s="5"/>
      <c r="O511" s="5"/>
      <c r="P511" s="5"/>
      <c r="Q511" s="13"/>
      <c r="R511" s="13"/>
      <c r="S511" s="5"/>
    </row>
    <row r="512" spans="1:19" ht="15.75" customHeight="1" x14ac:dyDescent="0.3">
      <c r="A512" s="5"/>
      <c r="B512" s="5"/>
      <c r="C512" s="5"/>
      <c r="D512" s="5"/>
      <c r="E512" s="5"/>
      <c r="F512" s="5"/>
      <c r="G512" s="55"/>
      <c r="I512" s="5"/>
      <c r="J512" s="5"/>
      <c r="K512" s="5"/>
      <c r="L512" s="5"/>
      <c r="M512" s="5"/>
      <c r="N512" s="5"/>
      <c r="O512" s="5"/>
      <c r="P512" s="5"/>
      <c r="Q512" s="13"/>
      <c r="R512" s="13"/>
      <c r="S512" s="5"/>
    </row>
    <row r="513" spans="1:19" ht="15.75" customHeight="1" x14ac:dyDescent="0.3">
      <c r="A513" s="5"/>
      <c r="B513" s="5"/>
      <c r="C513" s="5"/>
      <c r="D513" s="5"/>
      <c r="E513" s="5"/>
      <c r="F513" s="5"/>
      <c r="G513" s="55"/>
      <c r="I513" s="5"/>
      <c r="J513" s="5"/>
      <c r="K513" s="5"/>
      <c r="L513" s="5"/>
      <c r="M513" s="5"/>
      <c r="N513" s="5"/>
      <c r="O513" s="5"/>
      <c r="P513" s="5"/>
      <c r="Q513" s="13"/>
      <c r="R513" s="13"/>
      <c r="S513" s="5"/>
    </row>
    <row r="514" spans="1:19" ht="15.75" customHeight="1" x14ac:dyDescent="0.3">
      <c r="A514" s="5"/>
      <c r="B514" s="5"/>
      <c r="C514" s="5"/>
      <c r="D514" s="5"/>
      <c r="E514" s="5"/>
      <c r="F514" s="5"/>
      <c r="G514" s="55"/>
      <c r="I514" s="5"/>
      <c r="J514" s="5"/>
      <c r="K514" s="5"/>
      <c r="L514" s="5"/>
      <c r="M514" s="5"/>
      <c r="N514" s="5"/>
      <c r="O514" s="5"/>
      <c r="P514" s="5"/>
      <c r="Q514" s="13"/>
      <c r="R514" s="13"/>
      <c r="S514" s="5"/>
    </row>
    <row r="515" spans="1:19" ht="15.75" customHeight="1" x14ac:dyDescent="0.3">
      <c r="A515" s="5"/>
      <c r="B515" s="5"/>
      <c r="C515" s="5"/>
      <c r="D515" s="5"/>
      <c r="E515" s="5"/>
      <c r="F515" s="5"/>
      <c r="G515" s="55"/>
      <c r="I515" s="5"/>
      <c r="J515" s="5"/>
      <c r="K515" s="5"/>
      <c r="L515" s="5"/>
      <c r="M515" s="5"/>
      <c r="N515" s="5"/>
      <c r="O515" s="5"/>
      <c r="P515" s="5"/>
      <c r="Q515" s="13"/>
      <c r="R515" s="13"/>
      <c r="S515" s="5"/>
    </row>
    <row r="516" spans="1:19" ht="15.75" customHeight="1" x14ac:dyDescent="0.3">
      <c r="A516" s="5"/>
      <c r="B516" s="5"/>
      <c r="C516" s="5"/>
      <c r="D516" s="5"/>
      <c r="E516" s="5"/>
      <c r="F516" s="5"/>
      <c r="G516" s="55"/>
      <c r="I516" s="5"/>
      <c r="J516" s="5"/>
      <c r="K516" s="5"/>
      <c r="L516" s="5"/>
      <c r="M516" s="5"/>
      <c r="N516" s="5"/>
      <c r="O516" s="5"/>
      <c r="P516" s="5"/>
      <c r="Q516" s="13"/>
      <c r="R516" s="13"/>
      <c r="S516" s="5"/>
    </row>
    <row r="517" spans="1:19" ht="15.75" customHeight="1" x14ac:dyDescent="0.3">
      <c r="A517" s="5"/>
      <c r="B517" s="5"/>
      <c r="C517" s="5"/>
      <c r="D517" s="5"/>
      <c r="E517" s="5"/>
      <c r="F517" s="5"/>
      <c r="G517" s="55"/>
      <c r="I517" s="5"/>
      <c r="J517" s="5"/>
      <c r="K517" s="5"/>
      <c r="L517" s="5"/>
      <c r="M517" s="5"/>
      <c r="N517" s="5"/>
      <c r="O517" s="5"/>
      <c r="P517" s="5"/>
      <c r="Q517" s="13"/>
      <c r="R517" s="13"/>
      <c r="S517" s="5"/>
    </row>
    <row r="518" spans="1:19" ht="15.75" customHeight="1" x14ac:dyDescent="0.3">
      <c r="A518" s="5"/>
      <c r="B518" s="5"/>
      <c r="C518" s="5"/>
      <c r="D518" s="5"/>
      <c r="E518" s="5"/>
      <c r="F518" s="5"/>
      <c r="G518" s="55"/>
      <c r="I518" s="5"/>
      <c r="J518" s="5"/>
      <c r="K518" s="5"/>
      <c r="L518" s="5"/>
      <c r="M518" s="5"/>
      <c r="N518" s="5"/>
      <c r="O518" s="5"/>
      <c r="P518" s="5"/>
      <c r="Q518" s="13"/>
      <c r="R518" s="13"/>
      <c r="S518" s="5"/>
    </row>
    <row r="519" spans="1:19" ht="15.75" customHeight="1" x14ac:dyDescent="0.3">
      <c r="A519" s="5"/>
      <c r="B519" s="5"/>
      <c r="C519" s="5"/>
      <c r="D519" s="5"/>
      <c r="E519" s="5"/>
      <c r="F519" s="5"/>
      <c r="G519" s="55"/>
      <c r="I519" s="5"/>
      <c r="J519" s="5"/>
      <c r="K519" s="5"/>
      <c r="L519" s="5"/>
      <c r="M519" s="5"/>
      <c r="N519" s="5"/>
      <c r="O519" s="5"/>
      <c r="P519" s="5"/>
      <c r="Q519" s="13"/>
      <c r="R519" s="13"/>
      <c r="S519" s="5"/>
    </row>
    <row r="520" spans="1:19" ht="15.75" customHeight="1" x14ac:dyDescent="0.3">
      <c r="A520" s="5"/>
      <c r="B520" s="5"/>
      <c r="C520" s="5"/>
      <c r="D520" s="5"/>
      <c r="E520" s="5"/>
      <c r="F520" s="5"/>
      <c r="G520" s="55"/>
      <c r="I520" s="5"/>
      <c r="J520" s="5"/>
      <c r="K520" s="5"/>
      <c r="L520" s="5"/>
      <c r="M520" s="5"/>
      <c r="N520" s="5"/>
      <c r="O520" s="5"/>
      <c r="P520" s="5"/>
      <c r="Q520" s="13"/>
      <c r="R520" s="13"/>
      <c r="S520" s="5"/>
    </row>
    <row r="521" spans="1:19" ht="15.75" customHeight="1" x14ac:dyDescent="0.3">
      <c r="A521" s="5"/>
      <c r="B521" s="5"/>
      <c r="C521" s="5"/>
      <c r="D521" s="5"/>
      <c r="E521" s="5"/>
      <c r="F521" s="5"/>
      <c r="G521" s="55"/>
      <c r="I521" s="5"/>
      <c r="J521" s="5"/>
      <c r="K521" s="5"/>
      <c r="L521" s="5"/>
      <c r="M521" s="5"/>
      <c r="N521" s="5"/>
      <c r="O521" s="5"/>
      <c r="P521" s="5"/>
      <c r="Q521" s="13"/>
      <c r="R521" s="13"/>
      <c r="S521" s="5"/>
    </row>
    <row r="522" spans="1:19" ht="15.75" customHeight="1" x14ac:dyDescent="0.3">
      <c r="A522" s="5"/>
      <c r="B522" s="5"/>
      <c r="C522" s="5"/>
      <c r="D522" s="5"/>
      <c r="E522" s="5"/>
      <c r="F522" s="5"/>
      <c r="G522" s="55"/>
      <c r="I522" s="5"/>
      <c r="J522" s="5"/>
      <c r="K522" s="5"/>
      <c r="L522" s="5"/>
      <c r="M522" s="5"/>
      <c r="N522" s="5"/>
      <c r="O522" s="5"/>
      <c r="P522" s="5"/>
      <c r="Q522" s="13"/>
      <c r="R522" s="13"/>
      <c r="S522" s="5"/>
    </row>
    <row r="523" spans="1:19" ht="15.75" customHeight="1" x14ac:dyDescent="0.3">
      <c r="A523" s="5"/>
      <c r="B523" s="5"/>
      <c r="C523" s="5"/>
      <c r="D523" s="5"/>
      <c r="E523" s="5"/>
      <c r="F523" s="5"/>
      <c r="G523" s="55"/>
      <c r="I523" s="5"/>
      <c r="J523" s="5"/>
      <c r="K523" s="5"/>
      <c r="L523" s="5"/>
      <c r="M523" s="5"/>
      <c r="N523" s="5"/>
      <c r="O523" s="5"/>
      <c r="P523" s="5"/>
      <c r="Q523" s="13"/>
      <c r="R523" s="13"/>
      <c r="S523" s="5"/>
    </row>
    <row r="524" spans="1:19" ht="15.75" customHeight="1" x14ac:dyDescent="0.3">
      <c r="A524" s="5"/>
      <c r="B524" s="5"/>
      <c r="C524" s="5"/>
      <c r="D524" s="5"/>
      <c r="E524" s="5"/>
      <c r="F524" s="5"/>
      <c r="G524" s="55"/>
      <c r="I524" s="5"/>
      <c r="J524" s="5"/>
      <c r="K524" s="5"/>
      <c r="L524" s="5"/>
      <c r="M524" s="5"/>
      <c r="N524" s="5"/>
      <c r="O524" s="5"/>
      <c r="P524" s="5"/>
      <c r="Q524" s="13"/>
      <c r="R524" s="13"/>
      <c r="S524" s="5"/>
    </row>
    <row r="525" spans="1:19" ht="15.75" customHeight="1" x14ac:dyDescent="0.3">
      <c r="A525" s="5"/>
      <c r="B525" s="5"/>
      <c r="C525" s="5"/>
      <c r="D525" s="5"/>
      <c r="E525" s="5"/>
      <c r="F525" s="5"/>
      <c r="G525" s="55"/>
      <c r="I525" s="5"/>
      <c r="J525" s="5"/>
      <c r="K525" s="5"/>
      <c r="L525" s="5"/>
      <c r="M525" s="5"/>
      <c r="N525" s="5"/>
      <c r="O525" s="5"/>
      <c r="P525" s="5"/>
      <c r="Q525" s="13"/>
      <c r="R525" s="13"/>
      <c r="S525" s="5"/>
    </row>
    <row r="526" spans="1:19" ht="15.75" customHeight="1" x14ac:dyDescent="0.3">
      <c r="A526" s="5"/>
      <c r="B526" s="5"/>
      <c r="C526" s="5"/>
      <c r="D526" s="5"/>
      <c r="E526" s="5"/>
      <c r="F526" s="5"/>
      <c r="G526" s="55"/>
      <c r="I526" s="5"/>
      <c r="J526" s="5"/>
      <c r="K526" s="5"/>
      <c r="L526" s="5"/>
      <c r="M526" s="5"/>
      <c r="N526" s="5"/>
      <c r="O526" s="5"/>
      <c r="P526" s="5"/>
      <c r="Q526" s="13"/>
      <c r="R526" s="13"/>
      <c r="S526" s="5"/>
    </row>
    <row r="527" spans="1:19" ht="15.75" customHeight="1" x14ac:dyDescent="0.3">
      <c r="A527" s="5"/>
      <c r="B527" s="5"/>
      <c r="C527" s="5"/>
      <c r="D527" s="5"/>
      <c r="E527" s="5"/>
      <c r="F527" s="5"/>
      <c r="G527" s="55"/>
      <c r="I527" s="5"/>
      <c r="J527" s="5"/>
      <c r="K527" s="5"/>
      <c r="L527" s="5"/>
      <c r="M527" s="5"/>
      <c r="N527" s="5"/>
      <c r="O527" s="5"/>
      <c r="P527" s="5"/>
      <c r="Q527" s="13"/>
      <c r="R527" s="13"/>
      <c r="S527" s="5"/>
    </row>
    <row r="528" spans="1:19" ht="15.75" customHeight="1" x14ac:dyDescent="0.3">
      <c r="A528" s="5"/>
      <c r="B528" s="5"/>
      <c r="C528" s="5"/>
      <c r="D528" s="5"/>
      <c r="E528" s="5"/>
      <c r="F528" s="5"/>
      <c r="G528" s="55"/>
      <c r="I528" s="5"/>
      <c r="J528" s="5"/>
      <c r="K528" s="5"/>
      <c r="L528" s="5"/>
      <c r="M528" s="5"/>
      <c r="N528" s="5"/>
      <c r="O528" s="5"/>
      <c r="P528" s="5"/>
      <c r="Q528" s="13"/>
      <c r="R528" s="13"/>
      <c r="S528" s="5"/>
    </row>
    <row r="529" spans="1:19" ht="15.75" customHeight="1" x14ac:dyDescent="0.3">
      <c r="A529" s="5"/>
      <c r="B529" s="5"/>
      <c r="C529" s="5"/>
      <c r="D529" s="5"/>
      <c r="E529" s="5"/>
      <c r="F529" s="5"/>
      <c r="G529" s="55"/>
      <c r="I529" s="5"/>
      <c r="J529" s="5"/>
      <c r="K529" s="5"/>
      <c r="L529" s="5"/>
      <c r="M529" s="5"/>
      <c r="N529" s="5"/>
      <c r="O529" s="5"/>
      <c r="P529" s="5"/>
      <c r="Q529" s="13"/>
      <c r="R529" s="13"/>
      <c r="S529" s="5"/>
    </row>
    <row r="530" spans="1:19" ht="15.75" customHeight="1" x14ac:dyDescent="0.3">
      <c r="A530" s="5"/>
      <c r="B530" s="5"/>
      <c r="C530" s="5"/>
      <c r="D530" s="5"/>
      <c r="E530" s="5"/>
      <c r="F530" s="5"/>
      <c r="G530" s="55"/>
      <c r="I530" s="5"/>
      <c r="J530" s="5"/>
      <c r="K530" s="5"/>
      <c r="L530" s="5"/>
      <c r="M530" s="5"/>
      <c r="N530" s="5"/>
      <c r="O530" s="5"/>
      <c r="P530" s="5"/>
      <c r="Q530" s="13"/>
      <c r="R530" s="13"/>
      <c r="S530" s="5"/>
    </row>
    <row r="531" spans="1:19" ht="15.75" customHeight="1" x14ac:dyDescent="0.3">
      <c r="A531" s="5"/>
      <c r="B531" s="5"/>
      <c r="C531" s="5"/>
      <c r="D531" s="5"/>
      <c r="E531" s="5"/>
      <c r="F531" s="5"/>
      <c r="G531" s="55"/>
      <c r="I531" s="5"/>
      <c r="J531" s="5"/>
      <c r="K531" s="5"/>
      <c r="L531" s="5"/>
      <c r="M531" s="5"/>
      <c r="N531" s="5"/>
      <c r="O531" s="5"/>
      <c r="P531" s="5"/>
      <c r="Q531" s="13"/>
      <c r="R531" s="13"/>
      <c r="S531" s="5"/>
    </row>
    <row r="532" spans="1:19" ht="15.75" customHeight="1" x14ac:dyDescent="0.3">
      <c r="A532" s="5"/>
      <c r="B532" s="5"/>
      <c r="C532" s="5"/>
      <c r="D532" s="5"/>
      <c r="E532" s="5"/>
      <c r="F532" s="5"/>
      <c r="G532" s="55"/>
      <c r="I532" s="5"/>
      <c r="J532" s="5"/>
      <c r="K532" s="5"/>
      <c r="L532" s="5"/>
      <c r="M532" s="5"/>
      <c r="N532" s="5"/>
      <c r="O532" s="5"/>
      <c r="P532" s="5"/>
      <c r="Q532" s="13"/>
      <c r="R532" s="13"/>
      <c r="S532" s="5"/>
    </row>
    <row r="533" spans="1:19" ht="15.75" customHeight="1" x14ac:dyDescent="0.3">
      <c r="A533" s="5"/>
      <c r="B533" s="5"/>
      <c r="C533" s="5"/>
      <c r="D533" s="5"/>
      <c r="E533" s="5"/>
      <c r="F533" s="5"/>
      <c r="G533" s="55"/>
      <c r="I533" s="5"/>
      <c r="J533" s="5"/>
      <c r="K533" s="5"/>
      <c r="L533" s="5"/>
      <c r="M533" s="5"/>
      <c r="N533" s="5"/>
      <c r="O533" s="5"/>
      <c r="P533" s="5"/>
      <c r="Q533" s="13"/>
      <c r="R533" s="13"/>
      <c r="S533" s="5"/>
    </row>
    <row r="534" spans="1:19" ht="15.75" customHeight="1" x14ac:dyDescent="0.3">
      <c r="A534" s="5"/>
      <c r="B534" s="5"/>
      <c r="C534" s="5"/>
      <c r="D534" s="5"/>
      <c r="E534" s="5"/>
      <c r="F534" s="5"/>
      <c r="G534" s="55"/>
      <c r="I534" s="5"/>
      <c r="J534" s="5"/>
      <c r="K534" s="5"/>
      <c r="L534" s="5"/>
      <c r="M534" s="5"/>
      <c r="N534" s="5"/>
      <c r="O534" s="5"/>
      <c r="P534" s="5"/>
      <c r="Q534" s="13"/>
      <c r="R534" s="13"/>
      <c r="S534" s="5"/>
    </row>
    <row r="535" spans="1:19" ht="15.75" customHeight="1" x14ac:dyDescent="0.3">
      <c r="A535" s="5"/>
      <c r="B535" s="5"/>
      <c r="C535" s="5"/>
      <c r="D535" s="5"/>
      <c r="E535" s="5"/>
      <c r="F535" s="5"/>
      <c r="G535" s="55"/>
      <c r="I535" s="5"/>
      <c r="J535" s="5"/>
      <c r="K535" s="5"/>
      <c r="L535" s="5"/>
      <c r="M535" s="5"/>
      <c r="N535" s="5"/>
      <c r="O535" s="5"/>
      <c r="P535" s="5"/>
      <c r="Q535" s="13"/>
      <c r="R535" s="13"/>
      <c r="S535" s="5"/>
    </row>
    <row r="536" spans="1:19" ht="15.75" customHeight="1" x14ac:dyDescent="0.3">
      <c r="A536" s="5"/>
      <c r="B536" s="5"/>
      <c r="C536" s="5"/>
      <c r="D536" s="5"/>
      <c r="E536" s="5"/>
      <c r="F536" s="5"/>
      <c r="G536" s="55"/>
      <c r="I536" s="5"/>
      <c r="J536" s="5"/>
      <c r="K536" s="5"/>
      <c r="L536" s="5"/>
      <c r="M536" s="5"/>
      <c r="N536" s="5"/>
      <c r="O536" s="5"/>
      <c r="P536" s="5"/>
      <c r="Q536" s="13"/>
      <c r="R536" s="13"/>
      <c r="S536" s="5"/>
    </row>
    <row r="537" spans="1:19" ht="15.75" customHeight="1" x14ac:dyDescent="0.3">
      <c r="A537" s="5"/>
      <c r="B537" s="5"/>
      <c r="C537" s="5"/>
      <c r="D537" s="5"/>
      <c r="E537" s="5"/>
      <c r="F537" s="5"/>
      <c r="G537" s="55"/>
      <c r="I537" s="5"/>
      <c r="J537" s="5"/>
      <c r="K537" s="5"/>
      <c r="L537" s="5"/>
      <c r="M537" s="5"/>
      <c r="N537" s="5"/>
      <c r="O537" s="5"/>
      <c r="P537" s="5"/>
      <c r="Q537" s="13"/>
      <c r="R537" s="13"/>
      <c r="S537" s="5"/>
    </row>
    <row r="538" spans="1:19" ht="15.75" customHeight="1" x14ac:dyDescent="0.3">
      <c r="A538" s="5"/>
      <c r="B538" s="5"/>
      <c r="C538" s="5"/>
      <c r="D538" s="5"/>
      <c r="E538" s="5"/>
      <c r="F538" s="5"/>
      <c r="G538" s="55"/>
      <c r="I538" s="5"/>
      <c r="J538" s="5"/>
      <c r="K538" s="5"/>
      <c r="L538" s="5"/>
      <c r="M538" s="5"/>
      <c r="N538" s="5"/>
      <c r="O538" s="5"/>
      <c r="P538" s="5"/>
      <c r="Q538" s="13"/>
      <c r="R538" s="13"/>
      <c r="S538" s="5"/>
    </row>
    <row r="539" spans="1:19" ht="15.75" customHeight="1" x14ac:dyDescent="0.3">
      <c r="A539" s="5"/>
      <c r="B539" s="5"/>
      <c r="C539" s="5"/>
      <c r="D539" s="5"/>
      <c r="E539" s="5"/>
      <c r="F539" s="5"/>
      <c r="G539" s="55"/>
      <c r="I539" s="5"/>
      <c r="J539" s="5"/>
      <c r="K539" s="5"/>
      <c r="L539" s="5"/>
      <c r="M539" s="5"/>
      <c r="N539" s="5"/>
      <c r="O539" s="5"/>
      <c r="P539" s="5"/>
      <c r="Q539" s="13"/>
      <c r="R539" s="13"/>
      <c r="S539" s="5"/>
    </row>
    <row r="540" spans="1:19" ht="15.75" customHeight="1" x14ac:dyDescent="0.3">
      <c r="A540" s="5"/>
      <c r="B540" s="5"/>
      <c r="C540" s="5"/>
      <c r="D540" s="5"/>
      <c r="E540" s="5"/>
      <c r="F540" s="5"/>
      <c r="G540" s="55"/>
      <c r="I540" s="5"/>
      <c r="J540" s="5"/>
      <c r="K540" s="5"/>
      <c r="L540" s="5"/>
      <c r="M540" s="5"/>
      <c r="N540" s="5"/>
      <c r="O540" s="5"/>
      <c r="P540" s="5"/>
      <c r="Q540" s="13"/>
      <c r="R540" s="13"/>
      <c r="S540" s="5"/>
    </row>
    <row r="541" spans="1:19" ht="15.75" customHeight="1" x14ac:dyDescent="0.3">
      <c r="A541" s="5"/>
      <c r="B541" s="5"/>
      <c r="C541" s="5"/>
      <c r="D541" s="5"/>
      <c r="E541" s="5"/>
      <c r="F541" s="5"/>
      <c r="G541" s="55"/>
      <c r="I541" s="5"/>
      <c r="J541" s="5"/>
      <c r="K541" s="5"/>
      <c r="L541" s="5"/>
      <c r="M541" s="5"/>
      <c r="N541" s="5"/>
      <c r="O541" s="5"/>
      <c r="P541" s="5"/>
      <c r="Q541" s="13"/>
      <c r="R541" s="13"/>
      <c r="S541" s="5"/>
    </row>
    <row r="542" spans="1:19" ht="15.75" customHeight="1" x14ac:dyDescent="0.3">
      <c r="A542" s="5"/>
      <c r="B542" s="5"/>
      <c r="C542" s="5"/>
      <c r="D542" s="5"/>
      <c r="E542" s="5"/>
      <c r="F542" s="5"/>
      <c r="G542" s="55"/>
      <c r="I542" s="5"/>
      <c r="J542" s="5"/>
      <c r="K542" s="5"/>
      <c r="L542" s="5"/>
      <c r="M542" s="5"/>
      <c r="N542" s="5"/>
      <c r="O542" s="5"/>
      <c r="P542" s="5"/>
      <c r="Q542" s="13"/>
      <c r="R542" s="13"/>
      <c r="S542" s="5"/>
    </row>
    <row r="543" spans="1:19" ht="15.75" customHeight="1" x14ac:dyDescent="0.3">
      <c r="A543" s="5"/>
      <c r="B543" s="5"/>
      <c r="C543" s="5"/>
      <c r="D543" s="5"/>
      <c r="E543" s="5"/>
      <c r="F543" s="5"/>
      <c r="G543" s="55"/>
      <c r="I543" s="5"/>
      <c r="J543" s="5"/>
      <c r="K543" s="5"/>
      <c r="L543" s="5"/>
      <c r="M543" s="5"/>
      <c r="N543" s="5"/>
      <c r="O543" s="5"/>
      <c r="P543" s="5"/>
      <c r="Q543" s="13"/>
      <c r="R543" s="13"/>
      <c r="S543" s="5"/>
    </row>
    <row r="544" spans="1:19" ht="15.75" customHeight="1" x14ac:dyDescent="0.3">
      <c r="A544" s="5"/>
      <c r="B544" s="5"/>
      <c r="C544" s="5"/>
      <c r="D544" s="5"/>
      <c r="E544" s="5"/>
      <c r="F544" s="5"/>
      <c r="G544" s="55"/>
      <c r="I544" s="5"/>
      <c r="J544" s="5"/>
      <c r="K544" s="5"/>
      <c r="L544" s="5"/>
      <c r="M544" s="5"/>
      <c r="N544" s="5"/>
      <c r="O544" s="5"/>
      <c r="P544" s="5"/>
      <c r="Q544" s="13"/>
      <c r="R544" s="13"/>
      <c r="S544" s="5"/>
    </row>
    <row r="545" spans="1:19" ht="15.75" customHeight="1" x14ac:dyDescent="0.3">
      <c r="A545" s="5"/>
      <c r="B545" s="5"/>
      <c r="C545" s="5"/>
      <c r="D545" s="5"/>
      <c r="E545" s="5"/>
      <c r="F545" s="5"/>
      <c r="G545" s="55"/>
      <c r="I545" s="5"/>
      <c r="J545" s="5"/>
      <c r="K545" s="5"/>
      <c r="L545" s="5"/>
      <c r="M545" s="5"/>
      <c r="N545" s="5"/>
      <c r="O545" s="5"/>
      <c r="P545" s="5"/>
      <c r="Q545" s="13"/>
      <c r="R545" s="13"/>
      <c r="S545" s="5"/>
    </row>
    <row r="546" spans="1:19" ht="15.75" customHeight="1" x14ac:dyDescent="0.3">
      <c r="A546" s="5"/>
      <c r="B546" s="5"/>
      <c r="C546" s="5"/>
      <c r="D546" s="5"/>
      <c r="E546" s="5"/>
      <c r="F546" s="5"/>
      <c r="G546" s="55"/>
      <c r="I546" s="5"/>
      <c r="J546" s="5"/>
      <c r="K546" s="5"/>
      <c r="L546" s="5"/>
      <c r="M546" s="5"/>
      <c r="N546" s="5"/>
      <c r="O546" s="5"/>
      <c r="P546" s="5"/>
      <c r="Q546" s="13"/>
      <c r="R546" s="13"/>
      <c r="S546" s="5"/>
    </row>
    <row r="547" spans="1:19" ht="15.75" customHeight="1" x14ac:dyDescent="0.3">
      <c r="A547" s="5"/>
      <c r="B547" s="5"/>
      <c r="C547" s="5"/>
      <c r="D547" s="5"/>
      <c r="E547" s="5"/>
      <c r="F547" s="5"/>
      <c r="G547" s="55"/>
      <c r="I547" s="5"/>
      <c r="J547" s="5"/>
      <c r="K547" s="5"/>
      <c r="L547" s="5"/>
      <c r="M547" s="5"/>
      <c r="N547" s="5"/>
      <c r="O547" s="5"/>
      <c r="P547" s="5"/>
      <c r="Q547" s="13"/>
      <c r="R547" s="13"/>
      <c r="S547" s="5"/>
    </row>
    <row r="548" spans="1:19" ht="15.75" customHeight="1" x14ac:dyDescent="0.3">
      <c r="A548" s="5"/>
      <c r="B548" s="5"/>
      <c r="C548" s="5"/>
      <c r="D548" s="5"/>
      <c r="E548" s="5"/>
      <c r="F548" s="5"/>
      <c r="G548" s="55"/>
      <c r="I548" s="5"/>
      <c r="J548" s="5"/>
      <c r="K548" s="5"/>
      <c r="L548" s="5"/>
      <c r="M548" s="5"/>
      <c r="N548" s="5"/>
      <c r="O548" s="5"/>
      <c r="P548" s="5"/>
      <c r="Q548" s="13"/>
      <c r="R548" s="13"/>
      <c r="S548" s="5"/>
    </row>
    <row r="549" spans="1:19" ht="15.75" customHeight="1" x14ac:dyDescent="0.3">
      <c r="A549" s="5"/>
      <c r="B549" s="5"/>
      <c r="C549" s="5"/>
      <c r="D549" s="5"/>
      <c r="E549" s="5"/>
      <c r="F549" s="5"/>
      <c r="G549" s="55"/>
      <c r="I549" s="5"/>
      <c r="J549" s="5"/>
      <c r="K549" s="5"/>
      <c r="L549" s="5"/>
      <c r="M549" s="5"/>
      <c r="N549" s="5"/>
      <c r="O549" s="5"/>
      <c r="P549" s="5"/>
      <c r="Q549" s="13"/>
      <c r="R549" s="13"/>
      <c r="S549" s="5"/>
    </row>
    <row r="550" spans="1:19" ht="15.75" customHeight="1" x14ac:dyDescent="0.3">
      <c r="A550" s="5"/>
      <c r="B550" s="5"/>
      <c r="C550" s="5"/>
      <c r="D550" s="5"/>
      <c r="E550" s="5"/>
      <c r="F550" s="5"/>
      <c r="G550" s="55"/>
      <c r="I550" s="5"/>
      <c r="J550" s="5"/>
      <c r="K550" s="5"/>
      <c r="L550" s="5"/>
      <c r="M550" s="5"/>
      <c r="N550" s="5"/>
      <c r="O550" s="5"/>
      <c r="P550" s="5"/>
      <c r="Q550" s="13"/>
      <c r="R550" s="13"/>
      <c r="S550" s="5"/>
    </row>
    <row r="551" spans="1:19" ht="15.75" customHeight="1" x14ac:dyDescent="0.3">
      <c r="A551" s="5"/>
      <c r="B551" s="5"/>
      <c r="C551" s="5"/>
      <c r="D551" s="5"/>
      <c r="E551" s="5"/>
      <c r="F551" s="5"/>
      <c r="G551" s="55"/>
      <c r="I551" s="5"/>
      <c r="J551" s="5"/>
      <c r="K551" s="5"/>
      <c r="L551" s="5"/>
      <c r="M551" s="5"/>
      <c r="N551" s="5"/>
      <c r="O551" s="5"/>
      <c r="P551" s="5"/>
      <c r="Q551" s="13"/>
      <c r="R551" s="13"/>
      <c r="S551" s="5"/>
    </row>
    <row r="552" spans="1:19" ht="15.75" customHeight="1" x14ac:dyDescent="0.3">
      <c r="A552" s="5"/>
      <c r="B552" s="5"/>
      <c r="C552" s="5"/>
      <c r="D552" s="5"/>
      <c r="E552" s="5"/>
      <c r="F552" s="5"/>
      <c r="G552" s="55"/>
      <c r="I552" s="5"/>
      <c r="J552" s="5"/>
      <c r="K552" s="5"/>
      <c r="L552" s="5"/>
      <c r="M552" s="5"/>
      <c r="N552" s="5"/>
      <c r="O552" s="5"/>
      <c r="P552" s="5"/>
      <c r="Q552" s="13"/>
      <c r="R552" s="13"/>
      <c r="S552" s="5"/>
    </row>
    <row r="553" spans="1:19" ht="15.75" customHeight="1" x14ac:dyDescent="0.3">
      <c r="A553" s="5"/>
      <c r="B553" s="5"/>
      <c r="C553" s="5"/>
      <c r="D553" s="5"/>
      <c r="E553" s="5"/>
      <c r="F553" s="5"/>
      <c r="G553" s="55"/>
      <c r="I553" s="5"/>
      <c r="J553" s="5"/>
      <c r="K553" s="5"/>
      <c r="L553" s="5"/>
      <c r="M553" s="5"/>
      <c r="N553" s="5"/>
      <c r="O553" s="5"/>
      <c r="P553" s="5"/>
      <c r="Q553" s="13"/>
      <c r="R553" s="13"/>
      <c r="S553" s="5"/>
    </row>
    <row r="554" spans="1:19" ht="15.75" customHeight="1" x14ac:dyDescent="0.3">
      <c r="A554" s="5"/>
      <c r="B554" s="5"/>
      <c r="C554" s="5"/>
      <c r="D554" s="5"/>
      <c r="E554" s="5"/>
      <c r="F554" s="5"/>
      <c r="G554" s="55"/>
      <c r="I554" s="5"/>
      <c r="J554" s="5"/>
      <c r="K554" s="5"/>
      <c r="L554" s="5"/>
      <c r="M554" s="5"/>
      <c r="N554" s="5"/>
      <c r="O554" s="5"/>
      <c r="P554" s="5"/>
      <c r="Q554" s="13"/>
      <c r="R554" s="13"/>
      <c r="S554" s="5"/>
    </row>
    <row r="555" spans="1:19" ht="15.75" customHeight="1" x14ac:dyDescent="0.3">
      <c r="A555" s="5"/>
      <c r="B555" s="5"/>
      <c r="C555" s="5"/>
      <c r="D555" s="5"/>
      <c r="E555" s="5"/>
      <c r="F555" s="5"/>
      <c r="G555" s="55"/>
      <c r="I555" s="5"/>
      <c r="J555" s="5"/>
      <c r="K555" s="5"/>
      <c r="L555" s="5"/>
      <c r="M555" s="5"/>
      <c r="N555" s="5"/>
      <c r="O555" s="5"/>
      <c r="P555" s="5"/>
      <c r="Q555" s="13"/>
      <c r="R555" s="13"/>
      <c r="S555" s="5"/>
    </row>
    <row r="556" spans="1:19" ht="15.75" customHeight="1" x14ac:dyDescent="0.3">
      <c r="A556" s="5"/>
      <c r="B556" s="5"/>
      <c r="C556" s="5"/>
      <c r="D556" s="5"/>
      <c r="E556" s="5"/>
      <c r="F556" s="5"/>
      <c r="G556" s="55"/>
      <c r="I556" s="5"/>
      <c r="J556" s="5"/>
      <c r="K556" s="5"/>
      <c r="L556" s="5"/>
      <c r="M556" s="5"/>
      <c r="N556" s="5"/>
      <c r="O556" s="5"/>
      <c r="P556" s="5"/>
      <c r="Q556" s="13"/>
      <c r="R556" s="13"/>
      <c r="S556" s="5"/>
    </row>
    <row r="557" spans="1:19" ht="15.75" customHeight="1" x14ac:dyDescent="0.3">
      <c r="A557" s="5"/>
      <c r="B557" s="5"/>
      <c r="C557" s="5"/>
      <c r="D557" s="5"/>
      <c r="E557" s="5"/>
      <c r="F557" s="5"/>
      <c r="G557" s="55"/>
      <c r="I557" s="5"/>
      <c r="J557" s="5"/>
      <c r="K557" s="5"/>
      <c r="L557" s="5"/>
      <c r="M557" s="5"/>
      <c r="N557" s="5"/>
      <c r="O557" s="5"/>
      <c r="P557" s="5"/>
      <c r="Q557" s="13"/>
      <c r="R557" s="13"/>
      <c r="S557" s="5"/>
    </row>
    <row r="558" spans="1:19" ht="15.75" customHeight="1" x14ac:dyDescent="0.3">
      <c r="A558" s="5"/>
      <c r="B558" s="5"/>
      <c r="C558" s="5"/>
      <c r="D558" s="5"/>
      <c r="E558" s="5"/>
      <c r="F558" s="5"/>
      <c r="G558" s="55"/>
      <c r="I558" s="5"/>
      <c r="J558" s="5"/>
      <c r="K558" s="5"/>
      <c r="L558" s="5"/>
      <c r="M558" s="5"/>
      <c r="N558" s="5"/>
      <c r="O558" s="5"/>
      <c r="P558" s="5"/>
      <c r="Q558" s="13"/>
      <c r="R558" s="13"/>
      <c r="S558" s="5"/>
    </row>
    <row r="559" spans="1:19" ht="15.75" customHeight="1" x14ac:dyDescent="0.3">
      <c r="A559" s="5"/>
      <c r="B559" s="5"/>
      <c r="C559" s="5"/>
      <c r="D559" s="5"/>
      <c r="E559" s="5"/>
      <c r="F559" s="5"/>
      <c r="G559" s="55"/>
      <c r="I559" s="5"/>
      <c r="J559" s="5"/>
      <c r="K559" s="5"/>
      <c r="L559" s="5"/>
      <c r="M559" s="5"/>
      <c r="N559" s="5"/>
      <c r="O559" s="5"/>
      <c r="P559" s="5"/>
      <c r="Q559" s="13"/>
      <c r="R559" s="13"/>
      <c r="S559" s="5"/>
    </row>
    <row r="560" spans="1:19" ht="15.75" customHeight="1" x14ac:dyDescent="0.3">
      <c r="A560" s="5"/>
      <c r="B560" s="5"/>
      <c r="C560" s="5"/>
      <c r="D560" s="5"/>
      <c r="E560" s="5"/>
      <c r="F560" s="5"/>
      <c r="G560" s="55"/>
      <c r="I560" s="5"/>
      <c r="J560" s="5"/>
      <c r="K560" s="5"/>
      <c r="L560" s="5"/>
      <c r="M560" s="5"/>
      <c r="N560" s="5"/>
      <c r="O560" s="5"/>
      <c r="P560" s="5"/>
      <c r="Q560" s="13"/>
      <c r="R560" s="13"/>
      <c r="S560" s="5"/>
    </row>
    <row r="561" spans="1:19" ht="15.75" customHeight="1" x14ac:dyDescent="0.3">
      <c r="A561" s="5"/>
      <c r="B561" s="5"/>
      <c r="C561" s="5"/>
      <c r="D561" s="5"/>
      <c r="E561" s="5"/>
      <c r="F561" s="5"/>
      <c r="G561" s="55"/>
      <c r="I561" s="5"/>
      <c r="J561" s="5"/>
      <c r="K561" s="5"/>
      <c r="L561" s="5"/>
      <c r="M561" s="5"/>
      <c r="N561" s="5"/>
      <c r="O561" s="5"/>
      <c r="P561" s="5"/>
      <c r="Q561" s="13"/>
      <c r="R561" s="13"/>
      <c r="S561" s="5"/>
    </row>
    <row r="562" spans="1:19" ht="15.75" customHeight="1" x14ac:dyDescent="0.3">
      <c r="A562" s="5"/>
      <c r="B562" s="5"/>
      <c r="C562" s="5"/>
      <c r="D562" s="5"/>
      <c r="E562" s="5"/>
      <c r="F562" s="5"/>
      <c r="G562" s="55"/>
      <c r="I562" s="5"/>
      <c r="J562" s="5"/>
      <c r="K562" s="5"/>
      <c r="L562" s="5"/>
      <c r="M562" s="5"/>
      <c r="N562" s="5"/>
      <c r="O562" s="5"/>
      <c r="P562" s="5"/>
      <c r="Q562" s="13"/>
      <c r="R562" s="13"/>
      <c r="S562" s="5"/>
    </row>
    <row r="563" spans="1:19" ht="15.75" customHeight="1" x14ac:dyDescent="0.3">
      <c r="A563" s="5"/>
      <c r="B563" s="5"/>
      <c r="C563" s="5"/>
      <c r="D563" s="5"/>
      <c r="E563" s="5"/>
      <c r="F563" s="5"/>
      <c r="G563" s="55"/>
      <c r="I563" s="5"/>
      <c r="J563" s="5"/>
      <c r="K563" s="5"/>
      <c r="L563" s="5"/>
      <c r="M563" s="5"/>
      <c r="N563" s="5"/>
      <c r="O563" s="5"/>
      <c r="P563" s="5"/>
      <c r="Q563" s="13"/>
      <c r="R563" s="13"/>
      <c r="S563" s="5"/>
    </row>
    <row r="564" spans="1:19" ht="15.75" customHeight="1" x14ac:dyDescent="0.3">
      <c r="A564" s="5"/>
      <c r="B564" s="5"/>
      <c r="C564" s="5"/>
      <c r="D564" s="5"/>
      <c r="E564" s="5"/>
      <c r="F564" s="5"/>
      <c r="G564" s="55"/>
      <c r="I564" s="5"/>
      <c r="J564" s="5"/>
      <c r="K564" s="5"/>
      <c r="L564" s="5"/>
      <c r="M564" s="5"/>
      <c r="N564" s="5"/>
      <c r="O564" s="5"/>
      <c r="P564" s="5"/>
      <c r="Q564" s="13"/>
      <c r="R564" s="13"/>
      <c r="S564" s="5"/>
    </row>
    <row r="565" spans="1:19" ht="15.75" customHeight="1" x14ac:dyDescent="0.3">
      <c r="A565" s="5"/>
      <c r="B565" s="5"/>
      <c r="C565" s="5"/>
      <c r="D565" s="5"/>
      <c r="E565" s="5"/>
      <c r="F565" s="5"/>
      <c r="G565" s="55"/>
      <c r="I565" s="5"/>
      <c r="J565" s="5"/>
      <c r="K565" s="5"/>
      <c r="L565" s="5"/>
      <c r="M565" s="5"/>
      <c r="N565" s="5"/>
      <c r="O565" s="5"/>
      <c r="P565" s="5"/>
      <c r="Q565" s="13"/>
      <c r="R565" s="13"/>
      <c r="S565" s="5"/>
    </row>
    <row r="566" spans="1:19" ht="15.75" customHeight="1" x14ac:dyDescent="0.3">
      <c r="A566" s="5"/>
      <c r="B566" s="5"/>
      <c r="C566" s="5"/>
      <c r="D566" s="5"/>
      <c r="E566" s="5"/>
      <c r="F566" s="5"/>
      <c r="G566" s="55"/>
      <c r="I566" s="5"/>
      <c r="J566" s="5"/>
      <c r="K566" s="5"/>
      <c r="L566" s="5"/>
      <c r="M566" s="5"/>
      <c r="N566" s="5"/>
      <c r="O566" s="5"/>
      <c r="P566" s="5"/>
      <c r="Q566" s="13"/>
      <c r="R566" s="13"/>
      <c r="S566" s="5"/>
    </row>
    <row r="567" spans="1:19" ht="15.75" customHeight="1" x14ac:dyDescent="0.3">
      <c r="A567" s="5"/>
      <c r="B567" s="5"/>
      <c r="C567" s="5"/>
      <c r="D567" s="5"/>
      <c r="E567" s="5"/>
      <c r="F567" s="5"/>
      <c r="G567" s="55"/>
      <c r="I567" s="5"/>
      <c r="J567" s="5"/>
      <c r="K567" s="5"/>
      <c r="L567" s="5"/>
      <c r="M567" s="5"/>
      <c r="N567" s="5"/>
      <c r="O567" s="5"/>
      <c r="P567" s="5"/>
      <c r="Q567" s="13"/>
      <c r="R567" s="13"/>
      <c r="S567" s="5"/>
    </row>
    <row r="568" spans="1:19" ht="15.75" customHeight="1" x14ac:dyDescent="0.3">
      <c r="A568" s="5"/>
      <c r="B568" s="5"/>
      <c r="C568" s="5"/>
      <c r="D568" s="5"/>
      <c r="E568" s="5"/>
      <c r="F568" s="5"/>
      <c r="G568" s="55"/>
      <c r="I568" s="5"/>
      <c r="J568" s="5"/>
      <c r="K568" s="5"/>
      <c r="L568" s="5"/>
      <c r="M568" s="5"/>
      <c r="N568" s="5"/>
      <c r="O568" s="5"/>
      <c r="P568" s="5"/>
      <c r="Q568" s="13"/>
      <c r="R568" s="13"/>
      <c r="S568" s="5"/>
    </row>
    <row r="569" spans="1:19" ht="15.75" customHeight="1" x14ac:dyDescent="0.3">
      <c r="A569" s="5"/>
      <c r="B569" s="5"/>
      <c r="C569" s="5"/>
      <c r="D569" s="5"/>
      <c r="E569" s="5"/>
      <c r="F569" s="5"/>
      <c r="G569" s="55"/>
      <c r="I569" s="5"/>
      <c r="J569" s="5"/>
      <c r="K569" s="5"/>
      <c r="L569" s="5"/>
      <c r="M569" s="5"/>
      <c r="N569" s="5"/>
      <c r="O569" s="5"/>
      <c r="P569" s="5"/>
      <c r="Q569" s="13"/>
      <c r="R569" s="13"/>
      <c r="S569" s="5"/>
    </row>
    <row r="570" spans="1:19" ht="15.75" customHeight="1" x14ac:dyDescent="0.3">
      <c r="A570" s="5"/>
      <c r="B570" s="5"/>
      <c r="C570" s="5"/>
      <c r="D570" s="5"/>
      <c r="E570" s="5"/>
      <c r="F570" s="5"/>
      <c r="G570" s="55"/>
      <c r="I570" s="5"/>
      <c r="J570" s="5"/>
      <c r="K570" s="5"/>
      <c r="L570" s="5"/>
      <c r="M570" s="5"/>
      <c r="N570" s="5"/>
      <c r="O570" s="5"/>
      <c r="P570" s="5"/>
      <c r="Q570" s="13"/>
      <c r="R570" s="13"/>
      <c r="S570" s="5"/>
    </row>
    <row r="571" spans="1:19" ht="15.75" customHeight="1" x14ac:dyDescent="0.3">
      <c r="A571" s="5"/>
      <c r="B571" s="5"/>
      <c r="C571" s="5"/>
      <c r="D571" s="5"/>
      <c r="E571" s="5"/>
      <c r="F571" s="5"/>
      <c r="G571" s="55"/>
      <c r="I571" s="5"/>
      <c r="J571" s="5"/>
      <c r="K571" s="5"/>
      <c r="L571" s="5"/>
      <c r="M571" s="5"/>
      <c r="N571" s="5"/>
      <c r="O571" s="5"/>
      <c r="P571" s="5"/>
      <c r="Q571" s="13"/>
      <c r="R571" s="13"/>
      <c r="S571" s="5"/>
    </row>
    <row r="572" spans="1:19" ht="15.75" customHeight="1" x14ac:dyDescent="0.3">
      <c r="A572" s="5"/>
      <c r="B572" s="5"/>
      <c r="C572" s="5"/>
      <c r="D572" s="5"/>
      <c r="E572" s="5"/>
      <c r="F572" s="5"/>
      <c r="G572" s="55"/>
      <c r="I572" s="5"/>
      <c r="J572" s="5"/>
      <c r="K572" s="5"/>
      <c r="L572" s="5"/>
      <c r="M572" s="5"/>
      <c r="N572" s="5"/>
      <c r="O572" s="5"/>
      <c r="P572" s="5"/>
      <c r="Q572" s="13"/>
      <c r="R572" s="13"/>
      <c r="S572" s="5"/>
    </row>
    <row r="573" spans="1:19" ht="15.75" customHeight="1" x14ac:dyDescent="0.3">
      <c r="A573" s="5"/>
      <c r="B573" s="5"/>
      <c r="C573" s="5"/>
      <c r="D573" s="5"/>
      <c r="E573" s="5"/>
      <c r="F573" s="5"/>
      <c r="G573" s="55"/>
      <c r="I573" s="5"/>
      <c r="J573" s="5"/>
      <c r="K573" s="5"/>
      <c r="L573" s="5"/>
      <c r="M573" s="5"/>
      <c r="N573" s="5"/>
      <c r="O573" s="5"/>
      <c r="P573" s="5"/>
      <c r="Q573" s="13"/>
      <c r="R573" s="13"/>
      <c r="S573" s="5"/>
    </row>
    <row r="574" spans="1:19" ht="15.75" customHeight="1" x14ac:dyDescent="0.3">
      <c r="A574" s="5"/>
      <c r="B574" s="5"/>
      <c r="C574" s="5"/>
      <c r="D574" s="5"/>
      <c r="E574" s="5"/>
      <c r="F574" s="5"/>
      <c r="G574" s="55"/>
      <c r="I574" s="5"/>
      <c r="J574" s="5"/>
      <c r="K574" s="5"/>
      <c r="L574" s="5"/>
      <c r="M574" s="5"/>
      <c r="N574" s="5"/>
      <c r="O574" s="5"/>
      <c r="P574" s="5"/>
      <c r="Q574" s="13"/>
      <c r="R574" s="13"/>
      <c r="S574" s="5"/>
    </row>
    <row r="575" spans="1:19" ht="15.75" customHeight="1" x14ac:dyDescent="0.3">
      <c r="A575" s="5"/>
      <c r="B575" s="5"/>
      <c r="C575" s="5"/>
      <c r="D575" s="5"/>
      <c r="E575" s="5"/>
      <c r="F575" s="5"/>
      <c r="G575" s="55"/>
      <c r="I575" s="5"/>
      <c r="J575" s="5"/>
      <c r="K575" s="5"/>
      <c r="L575" s="5"/>
      <c r="M575" s="5"/>
      <c r="N575" s="5"/>
      <c r="O575" s="5"/>
      <c r="P575" s="5"/>
      <c r="Q575" s="13"/>
      <c r="R575" s="13"/>
      <c r="S575" s="5"/>
    </row>
    <row r="576" spans="1:19" ht="15.75" customHeight="1" x14ac:dyDescent="0.3">
      <c r="A576" s="5"/>
      <c r="B576" s="5"/>
      <c r="C576" s="5"/>
      <c r="D576" s="5"/>
      <c r="E576" s="5"/>
      <c r="F576" s="5"/>
      <c r="G576" s="55"/>
      <c r="I576" s="5"/>
      <c r="J576" s="5"/>
      <c r="K576" s="5"/>
      <c r="L576" s="5"/>
      <c r="M576" s="5"/>
      <c r="N576" s="5"/>
      <c r="O576" s="5"/>
      <c r="P576" s="5"/>
      <c r="Q576" s="13"/>
      <c r="R576" s="13"/>
      <c r="S576" s="5"/>
    </row>
    <row r="577" spans="1:19" ht="15.75" customHeight="1" x14ac:dyDescent="0.3">
      <c r="A577" s="5"/>
      <c r="B577" s="5"/>
      <c r="C577" s="5"/>
      <c r="D577" s="5"/>
      <c r="E577" s="5"/>
      <c r="F577" s="5"/>
      <c r="G577" s="55"/>
      <c r="I577" s="5"/>
      <c r="J577" s="5"/>
      <c r="K577" s="5"/>
      <c r="L577" s="5"/>
      <c r="M577" s="5"/>
      <c r="N577" s="5"/>
      <c r="O577" s="5"/>
      <c r="P577" s="5"/>
      <c r="Q577" s="13"/>
      <c r="R577" s="13"/>
      <c r="S577" s="5"/>
    </row>
    <row r="578" spans="1:19" ht="15.75" customHeight="1" x14ac:dyDescent="0.3">
      <c r="A578" s="5"/>
      <c r="B578" s="5"/>
      <c r="C578" s="5"/>
      <c r="D578" s="5"/>
      <c r="E578" s="5"/>
      <c r="F578" s="5"/>
      <c r="G578" s="55"/>
      <c r="I578" s="5"/>
      <c r="J578" s="5"/>
      <c r="K578" s="5"/>
      <c r="L578" s="5"/>
      <c r="M578" s="5"/>
      <c r="N578" s="5"/>
      <c r="O578" s="5"/>
      <c r="P578" s="5"/>
      <c r="Q578" s="13"/>
      <c r="R578" s="13"/>
      <c r="S578" s="5"/>
    </row>
    <row r="579" spans="1:19" ht="15.75" customHeight="1" x14ac:dyDescent="0.3">
      <c r="A579" s="5"/>
      <c r="B579" s="5"/>
      <c r="C579" s="5"/>
      <c r="D579" s="5"/>
      <c r="E579" s="5"/>
      <c r="F579" s="5"/>
      <c r="G579" s="55"/>
      <c r="I579" s="5"/>
      <c r="J579" s="5"/>
      <c r="K579" s="5"/>
      <c r="L579" s="5"/>
      <c r="M579" s="5"/>
      <c r="N579" s="5"/>
      <c r="O579" s="5"/>
      <c r="P579" s="5"/>
      <c r="Q579" s="13"/>
      <c r="R579" s="13"/>
      <c r="S579" s="5"/>
    </row>
    <row r="580" spans="1:19" ht="15.75" customHeight="1" x14ac:dyDescent="0.3">
      <c r="A580" s="5"/>
      <c r="B580" s="5"/>
      <c r="C580" s="5"/>
      <c r="D580" s="5"/>
      <c r="E580" s="5"/>
      <c r="F580" s="5"/>
      <c r="G580" s="55"/>
      <c r="I580" s="5"/>
      <c r="J580" s="5"/>
      <c r="K580" s="5"/>
      <c r="L580" s="5"/>
      <c r="M580" s="5"/>
      <c r="N580" s="5"/>
      <c r="O580" s="5"/>
      <c r="P580" s="5"/>
      <c r="Q580" s="13"/>
      <c r="R580" s="13"/>
      <c r="S580" s="5"/>
    </row>
    <row r="581" spans="1:19" ht="15.75" customHeight="1" x14ac:dyDescent="0.3">
      <c r="A581" s="5"/>
      <c r="B581" s="5"/>
      <c r="C581" s="5"/>
      <c r="D581" s="5"/>
      <c r="E581" s="5"/>
      <c r="F581" s="5"/>
      <c r="G581" s="55"/>
      <c r="I581" s="5"/>
      <c r="J581" s="5"/>
      <c r="K581" s="5"/>
      <c r="L581" s="5"/>
      <c r="M581" s="5"/>
      <c r="N581" s="5"/>
      <c r="O581" s="5"/>
      <c r="P581" s="5"/>
      <c r="Q581" s="13"/>
      <c r="R581" s="13"/>
      <c r="S581" s="5"/>
    </row>
    <row r="582" spans="1:19" ht="15.75" customHeight="1" x14ac:dyDescent="0.3">
      <c r="A582" s="5"/>
      <c r="B582" s="5"/>
      <c r="C582" s="5"/>
      <c r="D582" s="5"/>
      <c r="E582" s="5"/>
      <c r="F582" s="5"/>
      <c r="G582" s="55"/>
      <c r="I582" s="5"/>
      <c r="J582" s="5"/>
      <c r="K582" s="5"/>
      <c r="L582" s="5"/>
      <c r="M582" s="5"/>
      <c r="N582" s="5"/>
      <c r="O582" s="5"/>
      <c r="P582" s="5"/>
      <c r="Q582" s="13"/>
      <c r="R582" s="13"/>
      <c r="S582" s="5"/>
    </row>
    <row r="583" spans="1:19" ht="15.75" customHeight="1" x14ac:dyDescent="0.3">
      <c r="A583" s="5"/>
      <c r="B583" s="5"/>
      <c r="C583" s="5"/>
      <c r="D583" s="5"/>
      <c r="E583" s="5"/>
      <c r="F583" s="5"/>
      <c r="G583" s="55"/>
      <c r="I583" s="5"/>
      <c r="J583" s="5"/>
      <c r="K583" s="5"/>
      <c r="L583" s="5"/>
      <c r="M583" s="5"/>
      <c r="N583" s="5"/>
      <c r="O583" s="5"/>
      <c r="P583" s="5"/>
      <c r="Q583" s="13"/>
      <c r="R583" s="13"/>
      <c r="S583" s="5"/>
    </row>
    <row r="584" spans="1:19" ht="15.75" customHeight="1" x14ac:dyDescent="0.3">
      <c r="A584" s="5"/>
      <c r="B584" s="5"/>
      <c r="C584" s="5"/>
      <c r="D584" s="5"/>
      <c r="E584" s="5"/>
      <c r="F584" s="5"/>
      <c r="G584" s="55"/>
      <c r="I584" s="5"/>
      <c r="J584" s="5"/>
      <c r="K584" s="5"/>
      <c r="L584" s="5"/>
      <c r="M584" s="5"/>
      <c r="N584" s="5"/>
      <c r="O584" s="5"/>
      <c r="P584" s="5"/>
      <c r="Q584" s="13"/>
      <c r="R584" s="13"/>
      <c r="S584" s="5"/>
    </row>
    <row r="585" spans="1:19" ht="15.75" customHeight="1" x14ac:dyDescent="0.3">
      <c r="A585" s="5"/>
      <c r="B585" s="5"/>
      <c r="C585" s="5"/>
      <c r="D585" s="5"/>
      <c r="E585" s="5"/>
      <c r="F585" s="5"/>
      <c r="G585" s="55"/>
      <c r="I585" s="5"/>
      <c r="J585" s="5"/>
      <c r="K585" s="5"/>
      <c r="L585" s="5"/>
      <c r="M585" s="5"/>
      <c r="N585" s="5"/>
      <c r="O585" s="5"/>
      <c r="P585" s="5"/>
      <c r="Q585" s="13"/>
      <c r="R585" s="13"/>
      <c r="S585" s="5"/>
    </row>
    <row r="586" spans="1:19" ht="15.75" customHeight="1" x14ac:dyDescent="0.3">
      <c r="A586" s="5"/>
      <c r="B586" s="5"/>
      <c r="C586" s="5"/>
      <c r="D586" s="5"/>
      <c r="E586" s="5"/>
      <c r="F586" s="5"/>
      <c r="G586" s="55"/>
      <c r="I586" s="5"/>
      <c r="J586" s="5"/>
      <c r="K586" s="5"/>
      <c r="L586" s="5"/>
      <c r="M586" s="5"/>
      <c r="N586" s="5"/>
      <c r="O586" s="5"/>
      <c r="P586" s="5"/>
      <c r="Q586" s="13"/>
      <c r="R586" s="13"/>
      <c r="S586" s="5"/>
    </row>
    <row r="587" spans="1:19" ht="15.75" customHeight="1" x14ac:dyDescent="0.3">
      <c r="A587" s="5"/>
      <c r="B587" s="5"/>
      <c r="C587" s="5"/>
      <c r="D587" s="5"/>
      <c r="E587" s="5"/>
      <c r="F587" s="5"/>
      <c r="G587" s="55"/>
      <c r="I587" s="5"/>
      <c r="J587" s="5"/>
      <c r="K587" s="5"/>
      <c r="L587" s="5"/>
      <c r="M587" s="5"/>
      <c r="N587" s="5"/>
      <c r="O587" s="5"/>
      <c r="P587" s="5"/>
      <c r="Q587" s="13"/>
      <c r="R587" s="13"/>
      <c r="S587" s="5"/>
    </row>
    <row r="588" spans="1:19" ht="15.75" customHeight="1" x14ac:dyDescent="0.3">
      <c r="A588" s="5"/>
      <c r="B588" s="5"/>
      <c r="C588" s="5"/>
      <c r="D588" s="5"/>
      <c r="E588" s="5"/>
      <c r="F588" s="5"/>
      <c r="G588" s="55"/>
      <c r="I588" s="5"/>
      <c r="J588" s="5"/>
      <c r="K588" s="5"/>
      <c r="L588" s="5"/>
      <c r="M588" s="5"/>
      <c r="N588" s="5"/>
      <c r="O588" s="5"/>
      <c r="P588" s="5"/>
      <c r="Q588" s="13"/>
      <c r="R588" s="13"/>
      <c r="S588" s="5"/>
    </row>
    <row r="589" spans="1:19" ht="15.75" customHeight="1" x14ac:dyDescent="0.3">
      <c r="A589" s="5"/>
      <c r="B589" s="5"/>
      <c r="C589" s="5"/>
      <c r="D589" s="5"/>
      <c r="E589" s="5"/>
      <c r="F589" s="5"/>
      <c r="G589" s="55"/>
      <c r="I589" s="5"/>
      <c r="J589" s="5"/>
      <c r="K589" s="5"/>
      <c r="L589" s="5"/>
      <c r="M589" s="5"/>
      <c r="N589" s="5"/>
      <c r="O589" s="5"/>
      <c r="P589" s="5"/>
      <c r="Q589" s="13"/>
      <c r="R589" s="13"/>
      <c r="S589" s="5"/>
    </row>
    <row r="590" spans="1:19" ht="15.75" customHeight="1" x14ac:dyDescent="0.3">
      <c r="A590" s="5"/>
      <c r="B590" s="5"/>
      <c r="C590" s="5"/>
      <c r="D590" s="5"/>
      <c r="E590" s="5"/>
      <c r="F590" s="5"/>
      <c r="G590" s="55"/>
      <c r="I590" s="5"/>
      <c r="J590" s="5"/>
      <c r="K590" s="5"/>
      <c r="L590" s="5"/>
      <c r="M590" s="5"/>
      <c r="N590" s="5"/>
      <c r="O590" s="5"/>
      <c r="P590" s="5"/>
      <c r="Q590" s="13"/>
      <c r="R590" s="13"/>
      <c r="S590" s="5"/>
    </row>
    <row r="591" spans="1:19" ht="15.75" customHeight="1" x14ac:dyDescent="0.3">
      <c r="A591" s="5"/>
      <c r="B591" s="5"/>
      <c r="C591" s="5"/>
      <c r="D591" s="5"/>
      <c r="E591" s="5"/>
      <c r="F591" s="5"/>
      <c r="G591" s="55"/>
      <c r="I591" s="5"/>
      <c r="J591" s="5"/>
      <c r="K591" s="5"/>
      <c r="L591" s="5"/>
      <c r="M591" s="5"/>
      <c r="N591" s="5"/>
      <c r="O591" s="5"/>
      <c r="P591" s="5"/>
      <c r="Q591" s="13"/>
      <c r="R591" s="13"/>
      <c r="S591" s="5"/>
    </row>
    <row r="592" spans="1:19" ht="15.75" customHeight="1" x14ac:dyDescent="0.3">
      <c r="A592" s="5"/>
      <c r="B592" s="5"/>
      <c r="C592" s="5"/>
      <c r="D592" s="5"/>
      <c r="E592" s="5"/>
      <c r="F592" s="5"/>
      <c r="G592" s="55"/>
      <c r="I592" s="5"/>
      <c r="J592" s="5"/>
      <c r="K592" s="5"/>
      <c r="L592" s="5"/>
      <c r="M592" s="5"/>
      <c r="N592" s="5"/>
      <c r="O592" s="5"/>
      <c r="P592" s="5"/>
      <c r="Q592" s="13"/>
      <c r="R592" s="13"/>
      <c r="S592" s="5"/>
    </row>
    <row r="593" spans="1:19" ht="15.75" customHeight="1" x14ac:dyDescent="0.3">
      <c r="A593" s="5"/>
      <c r="B593" s="5"/>
      <c r="C593" s="5"/>
      <c r="D593" s="5"/>
      <c r="E593" s="5"/>
      <c r="F593" s="5"/>
      <c r="G593" s="55"/>
      <c r="I593" s="5"/>
      <c r="J593" s="5"/>
      <c r="K593" s="5"/>
      <c r="L593" s="5"/>
      <c r="M593" s="5"/>
      <c r="N593" s="5"/>
      <c r="O593" s="5"/>
      <c r="P593" s="5"/>
      <c r="Q593" s="13"/>
      <c r="R593" s="13"/>
      <c r="S593" s="5"/>
    </row>
    <row r="594" spans="1:19" ht="15.75" customHeight="1" x14ac:dyDescent="0.3">
      <c r="A594" s="5"/>
      <c r="B594" s="5"/>
      <c r="C594" s="5"/>
      <c r="D594" s="5"/>
      <c r="E594" s="5"/>
      <c r="F594" s="5"/>
      <c r="G594" s="55"/>
      <c r="I594" s="5"/>
      <c r="J594" s="5"/>
      <c r="K594" s="5"/>
      <c r="L594" s="5"/>
      <c r="M594" s="5"/>
      <c r="N594" s="5"/>
      <c r="O594" s="5"/>
      <c r="P594" s="5"/>
      <c r="Q594" s="13"/>
      <c r="R594" s="13"/>
      <c r="S594" s="5"/>
    </row>
    <row r="595" spans="1:19" ht="15.75" customHeight="1" x14ac:dyDescent="0.3">
      <c r="A595" s="5"/>
      <c r="B595" s="5"/>
      <c r="C595" s="5"/>
      <c r="D595" s="5"/>
      <c r="E595" s="5"/>
      <c r="F595" s="5"/>
      <c r="G595" s="55"/>
      <c r="I595" s="5"/>
      <c r="J595" s="5"/>
      <c r="K595" s="5"/>
      <c r="L595" s="5"/>
      <c r="M595" s="5"/>
      <c r="N595" s="5"/>
      <c r="O595" s="5"/>
      <c r="P595" s="5"/>
      <c r="Q595" s="13"/>
      <c r="R595" s="13"/>
      <c r="S595" s="5"/>
    </row>
    <row r="596" spans="1:19" ht="15.75" customHeight="1" x14ac:dyDescent="0.3">
      <c r="A596" s="5"/>
      <c r="B596" s="5"/>
      <c r="C596" s="5"/>
      <c r="D596" s="5"/>
      <c r="E596" s="5"/>
      <c r="F596" s="5"/>
      <c r="G596" s="55"/>
      <c r="I596" s="5"/>
      <c r="J596" s="5"/>
      <c r="K596" s="5"/>
      <c r="L596" s="5"/>
      <c r="M596" s="5"/>
      <c r="N596" s="5"/>
      <c r="O596" s="5"/>
      <c r="P596" s="5"/>
      <c r="Q596" s="13"/>
      <c r="R596" s="13"/>
      <c r="S596" s="5"/>
    </row>
    <row r="597" spans="1:19" ht="15.75" customHeight="1" x14ac:dyDescent="0.3">
      <c r="A597" s="5"/>
      <c r="B597" s="5"/>
      <c r="C597" s="5"/>
      <c r="D597" s="5"/>
      <c r="E597" s="5"/>
      <c r="F597" s="5"/>
      <c r="G597" s="55"/>
      <c r="I597" s="5"/>
      <c r="J597" s="5"/>
      <c r="K597" s="5"/>
      <c r="L597" s="5"/>
      <c r="M597" s="5"/>
      <c r="N597" s="5"/>
      <c r="O597" s="5"/>
      <c r="P597" s="5"/>
      <c r="Q597" s="13"/>
      <c r="R597" s="13"/>
      <c r="S597" s="5"/>
    </row>
    <row r="598" spans="1:19" ht="15.75" customHeight="1" x14ac:dyDescent="0.3">
      <c r="A598" s="5"/>
      <c r="B598" s="5"/>
      <c r="C598" s="5"/>
      <c r="D598" s="5"/>
      <c r="E598" s="5"/>
      <c r="F598" s="5"/>
      <c r="G598" s="55"/>
      <c r="I598" s="5"/>
      <c r="J598" s="5"/>
      <c r="K598" s="5"/>
      <c r="L598" s="5"/>
      <c r="M598" s="5"/>
      <c r="N598" s="5"/>
      <c r="O598" s="5"/>
      <c r="P598" s="5"/>
      <c r="Q598" s="13"/>
      <c r="R598" s="13"/>
      <c r="S598" s="5"/>
    </row>
    <row r="599" spans="1:19" ht="15.75" customHeight="1" x14ac:dyDescent="0.3">
      <c r="A599" s="5"/>
      <c r="B599" s="5"/>
      <c r="C599" s="5"/>
      <c r="D599" s="5"/>
      <c r="E599" s="5"/>
      <c r="F599" s="5"/>
      <c r="G599" s="55"/>
      <c r="I599" s="5"/>
      <c r="J599" s="5"/>
      <c r="K599" s="5"/>
      <c r="L599" s="5"/>
      <c r="M599" s="5"/>
      <c r="N599" s="5"/>
      <c r="O599" s="5"/>
      <c r="P599" s="5"/>
      <c r="Q599" s="13"/>
      <c r="R599" s="13"/>
      <c r="S599" s="5"/>
    </row>
    <row r="600" spans="1:19" ht="15.75" customHeight="1" x14ac:dyDescent="0.3">
      <c r="A600" s="5"/>
      <c r="B600" s="5"/>
      <c r="C600" s="5"/>
      <c r="D600" s="5"/>
      <c r="E600" s="5"/>
      <c r="F600" s="5"/>
      <c r="G600" s="55"/>
      <c r="I600" s="5"/>
      <c r="J600" s="5"/>
      <c r="K600" s="5"/>
      <c r="L600" s="5"/>
      <c r="M600" s="5"/>
      <c r="N600" s="5"/>
      <c r="O600" s="5"/>
      <c r="P600" s="5"/>
      <c r="Q600" s="13"/>
      <c r="R600" s="13"/>
      <c r="S600" s="5"/>
    </row>
    <row r="601" spans="1:19" ht="15.75" customHeight="1" x14ac:dyDescent="0.3">
      <c r="A601" s="5"/>
      <c r="B601" s="5"/>
      <c r="C601" s="5"/>
      <c r="D601" s="5"/>
      <c r="E601" s="5"/>
      <c r="F601" s="5"/>
      <c r="G601" s="55"/>
      <c r="I601" s="5"/>
      <c r="J601" s="5"/>
      <c r="K601" s="5"/>
      <c r="L601" s="5"/>
      <c r="M601" s="5"/>
      <c r="N601" s="5"/>
      <c r="O601" s="5"/>
      <c r="P601" s="5"/>
      <c r="Q601" s="13"/>
      <c r="R601" s="13"/>
      <c r="S601" s="5"/>
    </row>
    <row r="602" spans="1:19" ht="15.75" customHeight="1" x14ac:dyDescent="0.3">
      <c r="A602" s="5"/>
      <c r="B602" s="5"/>
      <c r="C602" s="5"/>
      <c r="D602" s="5"/>
      <c r="E602" s="5"/>
      <c r="F602" s="5"/>
      <c r="G602" s="55"/>
      <c r="I602" s="5"/>
      <c r="J602" s="5"/>
      <c r="K602" s="5"/>
      <c r="L602" s="5"/>
      <c r="M602" s="5"/>
      <c r="N602" s="5"/>
      <c r="O602" s="5"/>
      <c r="P602" s="5"/>
      <c r="Q602" s="13"/>
      <c r="R602" s="13"/>
      <c r="S602" s="5"/>
    </row>
    <row r="603" spans="1:19" ht="15.75" customHeight="1" x14ac:dyDescent="0.3">
      <c r="A603" s="5"/>
      <c r="B603" s="5"/>
      <c r="C603" s="5"/>
      <c r="D603" s="5"/>
      <c r="E603" s="5"/>
      <c r="F603" s="5"/>
      <c r="G603" s="55"/>
      <c r="I603" s="5"/>
      <c r="J603" s="5"/>
      <c r="K603" s="5"/>
      <c r="L603" s="5"/>
      <c r="M603" s="5"/>
      <c r="N603" s="5"/>
      <c r="O603" s="5"/>
      <c r="P603" s="5"/>
      <c r="Q603" s="13"/>
      <c r="R603" s="13"/>
      <c r="S603" s="5"/>
    </row>
    <row r="604" spans="1:19" ht="15.75" customHeight="1" x14ac:dyDescent="0.3">
      <c r="A604" s="5"/>
      <c r="B604" s="5"/>
      <c r="C604" s="5"/>
      <c r="D604" s="5"/>
      <c r="E604" s="5"/>
      <c r="F604" s="5"/>
      <c r="G604" s="55"/>
      <c r="I604" s="5"/>
      <c r="J604" s="5"/>
      <c r="K604" s="5"/>
      <c r="L604" s="5"/>
      <c r="M604" s="5"/>
      <c r="N604" s="5"/>
      <c r="O604" s="5"/>
      <c r="P604" s="5"/>
      <c r="Q604" s="13"/>
      <c r="R604" s="13"/>
      <c r="S604" s="5"/>
    </row>
    <row r="605" spans="1:19" ht="15.75" customHeight="1" x14ac:dyDescent="0.3">
      <c r="A605" s="5"/>
      <c r="B605" s="5"/>
      <c r="C605" s="5"/>
      <c r="D605" s="5"/>
      <c r="E605" s="5"/>
      <c r="F605" s="5"/>
      <c r="G605" s="55"/>
      <c r="I605" s="5"/>
      <c r="J605" s="5"/>
      <c r="K605" s="5"/>
      <c r="L605" s="5"/>
      <c r="M605" s="5"/>
      <c r="N605" s="5"/>
      <c r="O605" s="5"/>
      <c r="P605" s="5"/>
      <c r="Q605" s="13"/>
      <c r="R605" s="13"/>
      <c r="S605" s="5"/>
    </row>
    <row r="606" spans="1:19" ht="15.75" customHeight="1" x14ac:dyDescent="0.3">
      <c r="A606" s="5"/>
      <c r="B606" s="5"/>
      <c r="C606" s="5"/>
      <c r="D606" s="5"/>
      <c r="E606" s="5"/>
      <c r="F606" s="5"/>
      <c r="G606" s="55"/>
      <c r="I606" s="5"/>
      <c r="J606" s="5"/>
      <c r="K606" s="5"/>
      <c r="L606" s="5"/>
      <c r="M606" s="5"/>
      <c r="N606" s="5"/>
      <c r="O606" s="5"/>
      <c r="P606" s="5"/>
      <c r="Q606" s="13"/>
      <c r="R606" s="13"/>
      <c r="S606" s="5"/>
    </row>
    <row r="607" spans="1:19" ht="15.75" customHeight="1" x14ac:dyDescent="0.3">
      <c r="A607" s="5"/>
      <c r="B607" s="5"/>
      <c r="C607" s="5"/>
      <c r="D607" s="5"/>
      <c r="E607" s="5"/>
      <c r="F607" s="5"/>
      <c r="G607" s="55"/>
      <c r="I607" s="5"/>
      <c r="J607" s="5"/>
      <c r="K607" s="5"/>
      <c r="L607" s="5"/>
      <c r="M607" s="5"/>
      <c r="N607" s="5"/>
      <c r="O607" s="5"/>
      <c r="P607" s="5"/>
      <c r="Q607" s="13"/>
      <c r="R607" s="13"/>
      <c r="S607" s="5"/>
    </row>
    <row r="608" spans="1:19" ht="15.75" customHeight="1" x14ac:dyDescent="0.3">
      <c r="A608" s="5"/>
      <c r="B608" s="5"/>
      <c r="C608" s="5"/>
      <c r="D608" s="5"/>
      <c r="E608" s="5"/>
      <c r="F608" s="5"/>
      <c r="G608" s="55"/>
      <c r="I608" s="5"/>
      <c r="J608" s="5"/>
      <c r="K608" s="5"/>
      <c r="L608" s="5"/>
      <c r="M608" s="5"/>
      <c r="N608" s="5"/>
      <c r="O608" s="5"/>
      <c r="P608" s="5"/>
      <c r="Q608" s="13"/>
      <c r="R608" s="13"/>
      <c r="S608" s="5"/>
    </row>
    <row r="609" spans="1:19" ht="15.75" customHeight="1" x14ac:dyDescent="0.3">
      <c r="A609" s="5"/>
      <c r="B609" s="5"/>
      <c r="C609" s="5"/>
      <c r="D609" s="5"/>
      <c r="E609" s="5"/>
      <c r="F609" s="5"/>
      <c r="G609" s="55"/>
      <c r="I609" s="5"/>
      <c r="J609" s="5"/>
      <c r="K609" s="5"/>
      <c r="L609" s="5"/>
      <c r="M609" s="5"/>
      <c r="N609" s="5"/>
      <c r="O609" s="5"/>
      <c r="P609" s="5"/>
      <c r="Q609" s="13"/>
      <c r="R609" s="13"/>
      <c r="S609" s="5"/>
    </row>
    <row r="610" spans="1:19" ht="15.75" customHeight="1" x14ac:dyDescent="0.3">
      <c r="A610" s="5"/>
      <c r="B610" s="5"/>
      <c r="C610" s="5"/>
      <c r="D610" s="5"/>
      <c r="E610" s="5"/>
      <c r="F610" s="5"/>
      <c r="G610" s="55"/>
      <c r="I610" s="5"/>
      <c r="J610" s="5"/>
      <c r="K610" s="5"/>
      <c r="L610" s="5"/>
      <c r="M610" s="5"/>
      <c r="N610" s="5"/>
      <c r="O610" s="5"/>
      <c r="P610" s="5"/>
      <c r="Q610" s="13"/>
      <c r="R610" s="13"/>
      <c r="S610" s="5"/>
    </row>
    <row r="611" spans="1:19" ht="15.75" customHeight="1" x14ac:dyDescent="0.3">
      <c r="A611" s="5"/>
      <c r="B611" s="5"/>
      <c r="C611" s="5"/>
      <c r="D611" s="5"/>
      <c r="E611" s="5"/>
      <c r="F611" s="5"/>
      <c r="G611" s="55"/>
      <c r="I611" s="5"/>
      <c r="J611" s="5"/>
      <c r="K611" s="5"/>
      <c r="L611" s="5"/>
      <c r="M611" s="5"/>
      <c r="N611" s="5"/>
      <c r="O611" s="5"/>
      <c r="P611" s="5"/>
      <c r="Q611" s="13"/>
      <c r="R611" s="13"/>
      <c r="S611" s="5"/>
    </row>
    <row r="612" spans="1:19" ht="15.75" customHeight="1" x14ac:dyDescent="0.3">
      <c r="A612" s="5"/>
      <c r="B612" s="5"/>
      <c r="C612" s="5"/>
      <c r="D612" s="5"/>
      <c r="E612" s="5"/>
      <c r="F612" s="5"/>
      <c r="G612" s="55"/>
      <c r="I612" s="5"/>
      <c r="J612" s="5"/>
      <c r="K612" s="5"/>
      <c r="L612" s="5"/>
      <c r="M612" s="5"/>
      <c r="N612" s="5"/>
      <c r="O612" s="5"/>
      <c r="P612" s="5"/>
      <c r="Q612" s="13"/>
      <c r="R612" s="13"/>
      <c r="S612" s="5"/>
    </row>
    <row r="613" spans="1:19" ht="15.75" customHeight="1" x14ac:dyDescent="0.3">
      <c r="A613" s="5"/>
      <c r="B613" s="5"/>
      <c r="C613" s="5"/>
      <c r="D613" s="5"/>
      <c r="E613" s="5"/>
      <c r="F613" s="5"/>
      <c r="G613" s="55"/>
      <c r="I613" s="5"/>
      <c r="J613" s="5"/>
      <c r="K613" s="5"/>
      <c r="L613" s="5"/>
      <c r="M613" s="5"/>
      <c r="N613" s="5"/>
      <c r="O613" s="5"/>
      <c r="P613" s="5"/>
      <c r="Q613" s="13"/>
      <c r="R613" s="13"/>
      <c r="S613" s="5"/>
    </row>
    <row r="614" spans="1:19" ht="15.75" customHeight="1" x14ac:dyDescent="0.3">
      <c r="A614" s="5"/>
      <c r="B614" s="5"/>
      <c r="C614" s="5"/>
      <c r="D614" s="5"/>
      <c r="E614" s="5"/>
      <c r="F614" s="5"/>
      <c r="G614" s="55"/>
      <c r="I614" s="5"/>
      <c r="J614" s="5"/>
      <c r="K614" s="5"/>
      <c r="L614" s="5"/>
      <c r="M614" s="5"/>
      <c r="N614" s="5"/>
      <c r="O614" s="5"/>
      <c r="P614" s="5"/>
      <c r="Q614" s="13"/>
      <c r="R614" s="13"/>
      <c r="S614" s="5"/>
    </row>
    <row r="615" spans="1:19" ht="15.75" customHeight="1" x14ac:dyDescent="0.3">
      <c r="A615" s="5"/>
      <c r="B615" s="5"/>
      <c r="C615" s="5"/>
      <c r="D615" s="5"/>
      <c r="E615" s="5"/>
      <c r="F615" s="5"/>
      <c r="G615" s="55"/>
      <c r="I615" s="5"/>
      <c r="J615" s="5"/>
      <c r="K615" s="5"/>
      <c r="L615" s="5"/>
      <c r="M615" s="5"/>
      <c r="N615" s="5"/>
      <c r="O615" s="5"/>
      <c r="P615" s="5"/>
      <c r="Q615" s="13"/>
      <c r="R615" s="13"/>
      <c r="S615" s="5"/>
    </row>
    <row r="616" spans="1:19" ht="15.75" customHeight="1" x14ac:dyDescent="0.3">
      <c r="A616" s="5"/>
      <c r="B616" s="5"/>
      <c r="C616" s="5"/>
      <c r="D616" s="5"/>
      <c r="E616" s="5"/>
      <c r="F616" s="5"/>
      <c r="G616" s="55"/>
      <c r="I616" s="5"/>
      <c r="J616" s="5"/>
      <c r="K616" s="5"/>
      <c r="L616" s="5"/>
      <c r="M616" s="5"/>
      <c r="N616" s="5"/>
      <c r="O616" s="5"/>
      <c r="P616" s="5"/>
      <c r="Q616" s="13"/>
      <c r="R616" s="13"/>
      <c r="S616" s="5"/>
    </row>
    <row r="617" spans="1:19" ht="15.75" customHeight="1" x14ac:dyDescent="0.3">
      <c r="A617" s="5"/>
      <c r="B617" s="5"/>
      <c r="C617" s="5"/>
      <c r="D617" s="5"/>
      <c r="E617" s="5"/>
      <c r="F617" s="5"/>
      <c r="G617" s="55"/>
      <c r="I617" s="5"/>
      <c r="J617" s="5"/>
      <c r="K617" s="5"/>
      <c r="L617" s="5"/>
      <c r="M617" s="5"/>
      <c r="N617" s="5"/>
      <c r="O617" s="5"/>
      <c r="P617" s="5"/>
      <c r="Q617" s="13"/>
      <c r="R617" s="13"/>
      <c r="S617" s="5"/>
    </row>
    <row r="618" spans="1:19" ht="15.75" customHeight="1" x14ac:dyDescent="0.3">
      <c r="A618" s="5"/>
      <c r="B618" s="5"/>
      <c r="C618" s="5"/>
      <c r="D618" s="5"/>
      <c r="E618" s="5"/>
      <c r="F618" s="5"/>
      <c r="G618" s="55"/>
      <c r="I618" s="5"/>
      <c r="J618" s="5"/>
      <c r="K618" s="5"/>
      <c r="L618" s="5"/>
      <c r="M618" s="5"/>
      <c r="N618" s="5"/>
      <c r="O618" s="5"/>
      <c r="P618" s="5"/>
      <c r="Q618" s="13"/>
      <c r="R618" s="13"/>
      <c r="S618" s="5"/>
    </row>
    <row r="619" spans="1:19" ht="15.75" customHeight="1" x14ac:dyDescent="0.3">
      <c r="A619" s="5"/>
      <c r="B619" s="5"/>
      <c r="C619" s="5"/>
      <c r="D619" s="5"/>
      <c r="E619" s="5"/>
      <c r="F619" s="5"/>
      <c r="G619" s="55"/>
      <c r="I619" s="5"/>
      <c r="J619" s="5"/>
      <c r="K619" s="5"/>
      <c r="L619" s="5"/>
      <c r="M619" s="5"/>
      <c r="N619" s="5"/>
      <c r="O619" s="5"/>
      <c r="P619" s="5"/>
      <c r="Q619" s="13"/>
      <c r="R619" s="13"/>
      <c r="S619" s="5"/>
    </row>
    <row r="620" spans="1:19" ht="15.75" customHeight="1" x14ac:dyDescent="0.3">
      <c r="A620" s="5"/>
      <c r="B620" s="5"/>
      <c r="C620" s="5"/>
      <c r="D620" s="5"/>
      <c r="E620" s="5"/>
      <c r="F620" s="5"/>
      <c r="G620" s="55"/>
      <c r="I620" s="5"/>
      <c r="J620" s="5"/>
      <c r="K620" s="5"/>
      <c r="L620" s="5"/>
      <c r="M620" s="5"/>
      <c r="N620" s="5"/>
      <c r="O620" s="5"/>
      <c r="P620" s="5"/>
      <c r="Q620" s="13"/>
      <c r="R620" s="13"/>
      <c r="S620" s="5"/>
    </row>
    <row r="621" spans="1:19" ht="15.75" customHeight="1" x14ac:dyDescent="0.3">
      <c r="A621" s="5"/>
      <c r="B621" s="5"/>
      <c r="C621" s="5"/>
      <c r="D621" s="5"/>
      <c r="E621" s="5"/>
      <c r="F621" s="5"/>
      <c r="G621" s="55"/>
      <c r="I621" s="5"/>
      <c r="J621" s="5"/>
      <c r="K621" s="5"/>
      <c r="L621" s="5"/>
      <c r="M621" s="5"/>
      <c r="N621" s="5"/>
      <c r="O621" s="5"/>
      <c r="P621" s="5"/>
      <c r="Q621" s="13"/>
      <c r="R621" s="13"/>
      <c r="S621" s="5"/>
    </row>
    <row r="622" spans="1:19" ht="15.75" customHeight="1" x14ac:dyDescent="0.3">
      <c r="A622" s="5"/>
      <c r="B622" s="5"/>
      <c r="C622" s="5"/>
      <c r="D622" s="5"/>
      <c r="E622" s="5"/>
      <c r="F622" s="5"/>
      <c r="G622" s="55"/>
      <c r="I622" s="5"/>
      <c r="J622" s="5"/>
      <c r="K622" s="5"/>
      <c r="L622" s="5"/>
      <c r="M622" s="5"/>
      <c r="N622" s="5"/>
      <c r="O622" s="5"/>
      <c r="P622" s="5"/>
      <c r="Q622" s="13"/>
      <c r="R622" s="13"/>
      <c r="S622" s="5"/>
    </row>
    <row r="623" spans="1:19" ht="15.75" customHeight="1" x14ac:dyDescent="0.3">
      <c r="A623" s="5"/>
      <c r="B623" s="5"/>
      <c r="C623" s="5"/>
      <c r="D623" s="5"/>
      <c r="E623" s="5"/>
      <c r="F623" s="5"/>
      <c r="G623" s="55"/>
      <c r="I623" s="5"/>
      <c r="J623" s="5"/>
      <c r="K623" s="5"/>
      <c r="L623" s="5"/>
      <c r="M623" s="5"/>
      <c r="N623" s="5"/>
      <c r="O623" s="5"/>
      <c r="P623" s="5"/>
      <c r="Q623" s="13"/>
      <c r="R623" s="13"/>
      <c r="S623" s="5"/>
    </row>
    <row r="624" spans="1:19" ht="15.75" customHeight="1" x14ac:dyDescent="0.3">
      <c r="A624" s="5"/>
      <c r="B624" s="5"/>
      <c r="C624" s="5"/>
      <c r="D624" s="5"/>
      <c r="E624" s="5"/>
      <c r="F624" s="5"/>
      <c r="G624" s="55"/>
      <c r="I624" s="5"/>
      <c r="J624" s="5"/>
      <c r="K624" s="5"/>
      <c r="L624" s="5"/>
      <c r="M624" s="5"/>
      <c r="N624" s="5"/>
      <c r="O624" s="5"/>
      <c r="P624" s="5"/>
      <c r="Q624" s="13"/>
      <c r="R624" s="13"/>
      <c r="S624" s="5"/>
    </row>
    <row r="625" spans="1:19" ht="15.75" customHeight="1" x14ac:dyDescent="0.3">
      <c r="A625" s="5"/>
      <c r="B625" s="5"/>
      <c r="C625" s="5"/>
      <c r="D625" s="5"/>
      <c r="E625" s="5"/>
      <c r="F625" s="5"/>
      <c r="G625" s="55"/>
      <c r="I625" s="5"/>
      <c r="J625" s="5"/>
      <c r="K625" s="5"/>
      <c r="L625" s="5"/>
      <c r="M625" s="5"/>
      <c r="N625" s="5"/>
      <c r="O625" s="5"/>
      <c r="P625" s="5"/>
      <c r="Q625" s="13"/>
      <c r="R625" s="13"/>
      <c r="S625" s="5"/>
    </row>
    <row r="626" spans="1:19" ht="15.75" customHeight="1" x14ac:dyDescent="0.3">
      <c r="A626" s="5"/>
      <c r="B626" s="5"/>
      <c r="C626" s="5"/>
      <c r="D626" s="5"/>
      <c r="E626" s="5"/>
      <c r="F626" s="5"/>
      <c r="G626" s="55"/>
      <c r="I626" s="5"/>
      <c r="J626" s="5"/>
      <c r="K626" s="5"/>
      <c r="L626" s="5"/>
      <c r="M626" s="5"/>
      <c r="N626" s="5"/>
      <c r="O626" s="5"/>
      <c r="P626" s="5"/>
      <c r="Q626" s="13"/>
      <c r="R626" s="13"/>
      <c r="S626" s="5"/>
    </row>
    <row r="627" spans="1:19" ht="15.75" customHeight="1" x14ac:dyDescent="0.3">
      <c r="A627" s="5"/>
      <c r="B627" s="5"/>
      <c r="C627" s="5"/>
      <c r="D627" s="5"/>
      <c r="E627" s="5"/>
      <c r="F627" s="5"/>
      <c r="G627" s="55"/>
      <c r="I627" s="5"/>
      <c r="J627" s="5"/>
      <c r="K627" s="5"/>
      <c r="L627" s="5"/>
      <c r="M627" s="5"/>
      <c r="N627" s="5"/>
      <c r="O627" s="5"/>
      <c r="P627" s="5"/>
      <c r="Q627" s="13"/>
      <c r="R627" s="13"/>
      <c r="S627" s="5"/>
    </row>
    <row r="628" spans="1:19" ht="15.75" customHeight="1" x14ac:dyDescent="0.3">
      <c r="A628" s="5"/>
      <c r="B628" s="5"/>
      <c r="C628" s="5"/>
      <c r="D628" s="5"/>
      <c r="E628" s="5"/>
      <c r="F628" s="5"/>
      <c r="G628" s="55"/>
      <c r="I628" s="5"/>
      <c r="J628" s="5"/>
      <c r="K628" s="5"/>
      <c r="L628" s="5"/>
      <c r="M628" s="5"/>
      <c r="N628" s="5"/>
      <c r="O628" s="5"/>
      <c r="P628" s="5"/>
      <c r="Q628" s="13"/>
      <c r="R628" s="13"/>
      <c r="S628" s="5"/>
    </row>
    <row r="629" spans="1:19" ht="15.75" customHeight="1" x14ac:dyDescent="0.3">
      <c r="A629" s="5"/>
      <c r="B629" s="5"/>
      <c r="C629" s="5"/>
      <c r="D629" s="5"/>
      <c r="E629" s="5"/>
      <c r="F629" s="5"/>
      <c r="G629" s="55"/>
      <c r="I629" s="5"/>
      <c r="J629" s="5"/>
      <c r="K629" s="5"/>
      <c r="L629" s="5"/>
      <c r="M629" s="5"/>
      <c r="N629" s="5"/>
      <c r="O629" s="5"/>
      <c r="P629" s="5"/>
      <c r="Q629" s="13"/>
      <c r="R629" s="13"/>
      <c r="S629" s="5"/>
    </row>
    <row r="630" spans="1:19" ht="15.75" customHeight="1" x14ac:dyDescent="0.3">
      <c r="A630" s="5"/>
      <c r="B630" s="5"/>
      <c r="C630" s="5"/>
      <c r="D630" s="5"/>
      <c r="E630" s="5"/>
      <c r="F630" s="5"/>
      <c r="G630" s="55"/>
      <c r="I630" s="5"/>
      <c r="J630" s="5"/>
      <c r="K630" s="5"/>
      <c r="L630" s="5"/>
      <c r="M630" s="5"/>
      <c r="N630" s="5"/>
      <c r="O630" s="5"/>
      <c r="P630" s="5"/>
      <c r="Q630" s="13"/>
      <c r="R630" s="13"/>
      <c r="S630" s="5"/>
    </row>
    <row r="631" spans="1:19" ht="15.75" customHeight="1" x14ac:dyDescent="0.3">
      <c r="A631" s="5"/>
      <c r="B631" s="5"/>
      <c r="C631" s="5"/>
      <c r="D631" s="5"/>
      <c r="E631" s="5"/>
      <c r="F631" s="5"/>
      <c r="G631" s="55"/>
      <c r="I631" s="5"/>
      <c r="J631" s="5"/>
      <c r="K631" s="5"/>
      <c r="L631" s="5"/>
      <c r="M631" s="5"/>
      <c r="N631" s="5"/>
      <c r="O631" s="5"/>
      <c r="P631" s="5"/>
      <c r="Q631" s="13"/>
      <c r="R631" s="13"/>
      <c r="S631" s="5"/>
    </row>
    <row r="632" spans="1:19" ht="15.75" customHeight="1" x14ac:dyDescent="0.3">
      <c r="A632" s="5"/>
      <c r="B632" s="5"/>
      <c r="C632" s="5"/>
      <c r="D632" s="5"/>
      <c r="E632" s="5"/>
      <c r="F632" s="5"/>
      <c r="G632" s="55"/>
      <c r="I632" s="5"/>
      <c r="J632" s="5"/>
      <c r="K632" s="5"/>
      <c r="L632" s="5"/>
      <c r="M632" s="5"/>
      <c r="N632" s="5"/>
      <c r="O632" s="5"/>
      <c r="P632" s="5"/>
      <c r="Q632" s="13"/>
      <c r="R632" s="13"/>
      <c r="S632" s="5"/>
    </row>
    <row r="633" spans="1:19" ht="15.75" customHeight="1" x14ac:dyDescent="0.3">
      <c r="A633" s="5"/>
      <c r="B633" s="5"/>
      <c r="C633" s="5"/>
      <c r="D633" s="5"/>
      <c r="E633" s="5"/>
      <c r="F633" s="5"/>
      <c r="G633" s="55"/>
      <c r="I633" s="5"/>
      <c r="J633" s="5"/>
      <c r="K633" s="5"/>
      <c r="L633" s="5"/>
      <c r="M633" s="5"/>
      <c r="N633" s="5"/>
      <c r="O633" s="5"/>
      <c r="P633" s="5"/>
      <c r="Q633" s="13"/>
      <c r="R633" s="13"/>
      <c r="S633" s="5"/>
    </row>
    <row r="634" spans="1:19" ht="15.75" customHeight="1" x14ac:dyDescent="0.3">
      <c r="A634" s="5"/>
      <c r="B634" s="5"/>
      <c r="C634" s="5"/>
      <c r="D634" s="5"/>
      <c r="E634" s="5"/>
      <c r="F634" s="5"/>
      <c r="G634" s="55"/>
      <c r="I634" s="5"/>
      <c r="J634" s="5"/>
      <c r="K634" s="5"/>
      <c r="L634" s="5"/>
      <c r="M634" s="5"/>
      <c r="N634" s="5"/>
      <c r="O634" s="5"/>
      <c r="P634" s="5"/>
      <c r="Q634" s="13"/>
      <c r="R634" s="13"/>
      <c r="S634" s="5"/>
    </row>
    <row r="635" spans="1:19" ht="15.75" customHeight="1" x14ac:dyDescent="0.3">
      <c r="A635" s="5"/>
      <c r="B635" s="5"/>
      <c r="C635" s="5"/>
      <c r="D635" s="5"/>
      <c r="E635" s="5"/>
      <c r="F635" s="5"/>
      <c r="G635" s="55"/>
      <c r="I635" s="5"/>
      <c r="J635" s="5"/>
      <c r="K635" s="5"/>
      <c r="L635" s="5"/>
      <c r="M635" s="5"/>
      <c r="N635" s="5"/>
      <c r="O635" s="5"/>
      <c r="P635" s="5"/>
      <c r="Q635" s="13"/>
      <c r="R635" s="13"/>
      <c r="S635" s="5"/>
    </row>
    <row r="636" spans="1:19" ht="15.75" customHeight="1" x14ac:dyDescent="0.3">
      <c r="A636" s="5"/>
      <c r="B636" s="5"/>
      <c r="C636" s="5"/>
      <c r="D636" s="5"/>
      <c r="E636" s="5"/>
      <c r="F636" s="5"/>
      <c r="G636" s="55"/>
      <c r="I636" s="5"/>
      <c r="J636" s="5"/>
      <c r="K636" s="5"/>
      <c r="L636" s="5"/>
      <c r="M636" s="5"/>
      <c r="N636" s="5"/>
      <c r="O636" s="5"/>
      <c r="P636" s="5"/>
      <c r="Q636" s="13"/>
      <c r="R636" s="13"/>
      <c r="S636" s="5"/>
    </row>
    <row r="637" spans="1:19" ht="15.75" customHeight="1" x14ac:dyDescent="0.3">
      <c r="A637" s="5"/>
      <c r="B637" s="5"/>
      <c r="C637" s="5"/>
      <c r="D637" s="5"/>
      <c r="E637" s="5"/>
      <c r="F637" s="5"/>
      <c r="G637" s="55"/>
      <c r="I637" s="5"/>
      <c r="J637" s="5"/>
      <c r="K637" s="5"/>
      <c r="L637" s="5"/>
      <c r="M637" s="5"/>
      <c r="N637" s="5"/>
      <c r="O637" s="5"/>
      <c r="P637" s="5"/>
      <c r="Q637" s="13"/>
      <c r="R637" s="13"/>
      <c r="S637" s="5"/>
    </row>
    <row r="638" spans="1:19" ht="15.75" customHeight="1" x14ac:dyDescent="0.3">
      <c r="A638" s="5"/>
      <c r="B638" s="5"/>
      <c r="C638" s="5"/>
      <c r="D638" s="5"/>
      <c r="E638" s="5"/>
      <c r="F638" s="5"/>
      <c r="G638" s="55"/>
      <c r="I638" s="5"/>
      <c r="J638" s="5"/>
      <c r="K638" s="5"/>
      <c r="L638" s="5"/>
      <c r="M638" s="5"/>
      <c r="N638" s="5"/>
      <c r="O638" s="5"/>
      <c r="P638" s="5"/>
      <c r="Q638" s="13"/>
      <c r="R638" s="13"/>
      <c r="S638" s="5"/>
    </row>
    <row r="639" spans="1:19" ht="15.75" customHeight="1" x14ac:dyDescent="0.3">
      <c r="A639" s="5"/>
      <c r="B639" s="5"/>
      <c r="C639" s="5"/>
      <c r="D639" s="5"/>
      <c r="E639" s="5"/>
      <c r="F639" s="5"/>
      <c r="G639" s="55"/>
      <c r="I639" s="5"/>
      <c r="J639" s="5"/>
      <c r="K639" s="5"/>
      <c r="L639" s="5"/>
      <c r="M639" s="5"/>
      <c r="N639" s="5"/>
      <c r="O639" s="5"/>
      <c r="P639" s="5"/>
      <c r="Q639" s="13"/>
      <c r="R639" s="13"/>
      <c r="S639" s="5"/>
    </row>
    <row r="640" spans="1:19" ht="15.75" customHeight="1" x14ac:dyDescent="0.3">
      <c r="A640" s="5"/>
      <c r="B640" s="5"/>
      <c r="C640" s="5"/>
      <c r="D640" s="5"/>
      <c r="E640" s="5"/>
      <c r="F640" s="5"/>
      <c r="G640" s="55"/>
      <c r="I640" s="5"/>
      <c r="J640" s="5"/>
      <c r="K640" s="5"/>
      <c r="L640" s="5"/>
      <c r="M640" s="5"/>
      <c r="N640" s="5"/>
      <c r="O640" s="5"/>
      <c r="P640" s="5"/>
      <c r="Q640" s="13"/>
      <c r="R640" s="13"/>
      <c r="S640" s="5"/>
    </row>
    <row r="641" spans="1:19" ht="15.75" customHeight="1" x14ac:dyDescent="0.3">
      <c r="A641" s="5"/>
      <c r="B641" s="5"/>
      <c r="C641" s="5"/>
      <c r="D641" s="5"/>
      <c r="E641" s="5"/>
      <c r="F641" s="5"/>
      <c r="G641" s="55"/>
      <c r="I641" s="5"/>
      <c r="J641" s="5"/>
      <c r="K641" s="5"/>
      <c r="L641" s="5"/>
      <c r="M641" s="5"/>
      <c r="N641" s="5"/>
      <c r="O641" s="5"/>
      <c r="P641" s="5"/>
      <c r="Q641" s="13"/>
      <c r="R641" s="13"/>
      <c r="S641" s="5"/>
    </row>
    <row r="642" spans="1:19" ht="15.75" customHeight="1" x14ac:dyDescent="0.3">
      <c r="A642" s="5"/>
      <c r="B642" s="5"/>
      <c r="C642" s="5"/>
      <c r="D642" s="5"/>
      <c r="E642" s="5"/>
      <c r="F642" s="5"/>
      <c r="G642" s="55"/>
      <c r="I642" s="5"/>
      <c r="J642" s="5"/>
      <c r="K642" s="5"/>
      <c r="L642" s="5"/>
      <c r="M642" s="5"/>
      <c r="N642" s="5"/>
      <c r="O642" s="5"/>
      <c r="P642" s="5"/>
      <c r="Q642" s="13"/>
      <c r="R642" s="13"/>
      <c r="S642" s="5"/>
    </row>
    <row r="643" spans="1:19" ht="15.75" customHeight="1" x14ac:dyDescent="0.3">
      <c r="A643" s="5"/>
      <c r="B643" s="5"/>
      <c r="C643" s="5"/>
      <c r="D643" s="5"/>
      <c r="E643" s="5"/>
      <c r="F643" s="5"/>
      <c r="G643" s="55"/>
      <c r="I643" s="5"/>
      <c r="J643" s="5"/>
      <c r="K643" s="5"/>
      <c r="L643" s="5"/>
      <c r="M643" s="5"/>
      <c r="N643" s="5"/>
      <c r="O643" s="5"/>
      <c r="P643" s="5"/>
      <c r="Q643" s="13"/>
      <c r="R643" s="13"/>
      <c r="S643" s="5"/>
    </row>
    <row r="644" spans="1:19" ht="15.75" customHeight="1" x14ac:dyDescent="0.3">
      <c r="A644" s="5"/>
      <c r="B644" s="5"/>
      <c r="C644" s="5"/>
      <c r="D644" s="5"/>
      <c r="E644" s="5"/>
      <c r="F644" s="5"/>
      <c r="G644" s="55"/>
      <c r="I644" s="5"/>
      <c r="J644" s="5"/>
      <c r="K644" s="5"/>
      <c r="L644" s="5"/>
      <c r="M644" s="5"/>
      <c r="N644" s="5"/>
      <c r="O644" s="5"/>
      <c r="P644" s="5"/>
      <c r="Q644" s="13"/>
      <c r="R644" s="13"/>
      <c r="S644" s="5"/>
    </row>
    <row r="645" spans="1:19" ht="15.75" customHeight="1" x14ac:dyDescent="0.3">
      <c r="A645" s="5"/>
      <c r="B645" s="5"/>
      <c r="C645" s="5"/>
      <c r="D645" s="5"/>
      <c r="E645" s="5"/>
      <c r="F645" s="5"/>
      <c r="G645" s="55"/>
      <c r="I645" s="5"/>
      <c r="J645" s="5"/>
      <c r="K645" s="5"/>
      <c r="L645" s="5"/>
      <c r="M645" s="5"/>
      <c r="N645" s="5"/>
      <c r="O645" s="5"/>
      <c r="P645" s="5"/>
      <c r="Q645" s="13"/>
      <c r="R645" s="13"/>
      <c r="S645" s="5"/>
    </row>
    <row r="646" spans="1:19" ht="15.75" customHeight="1" x14ac:dyDescent="0.3">
      <c r="A646" s="5"/>
      <c r="B646" s="5"/>
      <c r="C646" s="5"/>
      <c r="D646" s="5"/>
      <c r="E646" s="5"/>
      <c r="F646" s="5"/>
      <c r="G646" s="55"/>
      <c r="I646" s="5"/>
      <c r="J646" s="5"/>
      <c r="K646" s="5"/>
      <c r="L646" s="5"/>
      <c r="M646" s="5"/>
      <c r="N646" s="5"/>
      <c r="O646" s="5"/>
      <c r="P646" s="5"/>
      <c r="Q646" s="13"/>
      <c r="R646" s="13"/>
      <c r="S646" s="5"/>
    </row>
    <row r="647" spans="1:19" ht="15.75" customHeight="1" x14ac:dyDescent="0.3">
      <c r="A647" s="5"/>
      <c r="B647" s="5"/>
      <c r="C647" s="5"/>
      <c r="D647" s="5"/>
      <c r="E647" s="5"/>
      <c r="F647" s="5"/>
      <c r="G647" s="55"/>
      <c r="I647" s="5"/>
      <c r="J647" s="5"/>
      <c r="K647" s="5"/>
      <c r="L647" s="5"/>
      <c r="M647" s="5"/>
      <c r="N647" s="5"/>
      <c r="O647" s="5"/>
      <c r="P647" s="5"/>
      <c r="Q647" s="13"/>
      <c r="R647" s="13"/>
      <c r="S647" s="5"/>
    </row>
    <row r="648" spans="1:19" ht="15.75" customHeight="1" x14ac:dyDescent="0.3">
      <c r="A648" s="5"/>
      <c r="B648" s="5"/>
      <c r="C648" s="5"/>
      <c r="D648" s="5"/>
      <c r="E648" s="5"/>
      <c r="F648" s="5"/>
      <c r="G648" s="55"/>
      <c r="I648" s="5"/>
      <c r="J648" s="5"/>
      <c r="K648" s="5"/>
      <c r="L648" s="5"/>
      <c r="M648" s="5"/>
      <c r="N648" s="5"/>
      <c r="O648" s="5"/>
      <c r="P648" s="5"/>
      <c r="Q648" s="13"/>
      <c r="R648" s="13"/>
      <c r="S648" s="5"/>
    </row>
    <row r="649" spans="1:19" ht="15.75" customHeight="1" x14ac:dyDescent="0.3">
      <c r="A649" s="5"/>
      <c r="B649" s="5"/>
      <c r="C649" s="5"/>
      <c r="D649" s="5"/>
      <c r="E649" s="5"/>
      <c r="F649" s="5"/>
      <c r="G649" s="55"/>
      <c r="I649" s="5"/>
      <c r="J649" s="5"/>
      <c r="K649" s="5"/>
      <c r="L649" s="5"/>
      <c r="M649" s="5"/>
      <c r="N649" s="5"/>
      <c r="O649" s="5"/>
      <c r="P649" s="5"/>
      <c r="Q649" s="13"/>
      <c r="R649" s="13"/>
      <c r="S649" s="5"/>
    </row>
    <row r="650" spans="1:19" ht="15.75" customHeight="1" x14ac:dyDescent="0.3">
      <c r="A650" s="5"/>
      <c r="B650" s="5"/>
      <c r="C650" s="5"/>
      <c r="D650" s="5"/>
      <c r="E650" s="5"/>
      <c r="F650" s="5"/>
      <c r="G650" s="55"/>
      <c r="I650" s="5"/>
      <c r="J650" s="5"/>
      <c r="K650" s="5"/>
      <c r="L650" s="5"/>
      <c r="M650" s="5"/>
      <c r="N650" s="5"/>
      <c r="O650" s="5"/>
      <c r="P650" s="5"/>
      <c r="Q650" s="13"/>
      <c r="R650" s="13"/>
      <c r="S650" s="5"/>
    </row>
    <row r="651" spans="1:19" ht="15.75" customHeight="1" x14ac:dyDescent="0.3">
      <c r="A651" s="5"/>
      <c r="B651" s="5"/>
      <c r="C651" s="5"/>
      <c r="D651" s="5"/>
      <c r="E651" s="5"/>
      <c r="F651" s="5"/>
      <c r="G651" s="55"/>
      <c r="I651" s="5"/>
      <c r="J651" s="5"/>
      <c r="K651" s="5"/>
      <c r="L651" s="5"/>
      <c r="M651" s="5"/>
      <c r="N651" s="5"/>
      <c r="O651" s="5"/>
      <c r="P651" s="5"/>
      <c r="Q651" s="13"/>
      <c r="R651" s="13"/>
      <c r="S651" s="5"/>
    </row>
    <row r="652" spans="1:19" ht="15.75" customHeight="1" x14ac:dyDescent="0.3">
      <c r="A652" s="5"/>
      <c r="B652" s="5"/>
      <c r="C652" s="5"/>
      <c r="D652" s="5"/>
      <c r="E652" s="5"/>
      <c r="F652" s="5"/>
      <c r="G652" s="55"/>
      <c r="I652" s="5"/>
      <c r="J652" s="5"/>
      <c r="K652" s="5"/>
      <c r="L652" s="5"/>
      <c r="M652" s="5"/>
      <c r="N652" s="5"/>
      <c r="O652" s="5"/>
      <c r="P652" s="5"/>
      <c r="Q652" s="13"/>
      <c r="R652" s="13"/>
      <c r="S652" s="5"/>
    </row>
    <row r="653" spans="1:19" ht="15.75" customHeight="1" x14ac:dyDescent="0.3">
      <c r="A653" s="5"/>
      <c r="B653" s="5"/>
      <c r="C653" s="5"/>
      <c r="D653" s="5"/>
      <c r="E653" s="5"/>
      <c r="F653" s="5"/>
      <c r="G653" s="55"/>
      <c r="I653" s="5"/>
      <c r="J653" s="5"/>
      <c r="K653" s="5"/>
      <c r="L653" s="5"/>
      <c r="M653" s="5"/>
      <c r="N653" s="5"/>
      <c r="O653" s="5"/>
      <c r="P653" s="5"/>
      <c r="Q653" s="13"/>
      <c r="R653" s="13"/>
      <c r="S653" s="5"/>
    </row>
    <row r="654" spans="1:19" ht="15.75" customHeight="1" x14ac:dyDescent="0.3">
      <c r="A654" s="5"/>
      <c r="B654" s="5"/>
      <c r="C654" s="5"/>
      <c r="D654" s="5"/>
      <c r="E654" s="5"/>
      <c r="F654" s="5"/>
      <c r="G654" s="55"/>
      <c r="I654" s="5"/>
      <c r="J654" s="5"/>
      <c r="K654" s="5"/>
      <c r="L654" s="5"/>
      <c r="M654" s="5"/>
      <c r="N654" s="5"/>
      <c r="O654" s="5"/>
      <c r="P654" s="5"/>
      <c r="Q654" s="13"/>
      <c r="R654" s="13"/>
      <c r="S654" s="5"/>
    </row>
    <row r="655" spans="1:19" ht="15.75" customHeight="1" x14ac:dyDescent="0.3">
      <c r="A655" s="5"/>
      <c r="B655" s="5"/>
      <c r="C655" s="5"/>
      <c r="D655" s="5"/>
      <c r="E655" s="5"/>
      <c r="F655" s="5"/>
      <c r="G655" s="55"/>
      <c r="I655" s="5"/>
      <c r="J655" s="5"/>
      <c r="K655" s="5"/>
      <c r="L655" s="5"/>
      <c r="M655" s="5"/>
      <c r="N655" s="5"/>
      <c r="O655" s="5"/>
      <c r="P655" s="5"/>
      <c r="Q655" s="13"/>
      <c r="R655" s="13"/>
      <c r="S655" s="5"/>
    </row>
    <row r="656" spans="1:19" ht="15.75" customHeight="1" x14ac:dyDescent="0.3">
      <c r="A656" s="5"/>
      <c r="B656" s="5"/>
      <c r="C656" s="5"/>
      <c r="D656" s="5"/>
      <c r="E656" s="5"/>
      <c r="F656" s="5"/>
      <c r="G656" s="55"/>
      <c r="I656" s="5"/>
      <c r="J656" s="5"/>
      <c r="K656" s="5"/>
      <c r="L656" s="5"/>
      <c r="M656" s="5"/>
      <c r="N656" s="5"/>
      <c r="O656" s="5"/>
      <c r="P656" s="5"/>
      <c r="Q656" s="13"/>
      <c r="R656" s="13"/>
      <c r="S656" s="5"/>
    </row>
    <row r="657" spans="1:19" ht="15.75" customHeight="1" x14ac:dyDescent="0.3">
      <c r="A657" s="5"/>
      <c r="B657" s="5"/>
      <c r="C657" s="5"/>
      <c r="D657" s="5"/>
      <c r="E657" s="5"/>
      <c r="F657" s="5"/>
      <c r="G657" s="55"/>
      <c r="I657" s="5"/>
      <c r="J657" s="5"/>
      <c r="K657" s="5"/>
      <c r="L657" s="5"/>
      <c r="M657" s="5"/>
      <c r="N657" s="5"/>
      <c r="O657" s="5"/>
      <c r="P657" s="5"/>
      <c r="Q657" s="13"/>
      <c r="R657" s="13"/>
      <c r="S657" s="5"/>
    </row>
    <row r="658" spans="1:19" ht="15.75" customHeight="1" x14ac:dyDescent="0.3">
      <c r="A658" s="5"/>
      <c r="B658" s="5"/>
      <c r="C658" s="5"/>
      <c r="D658" s="5"/>
      <c r="E658" s="5"/>
      <c r="F658" s="5"/>
      <c r="G658" s="55"/>
      <c r="I658" s="5"/>
      <c r="J658" s="5"/>
      <c r="K658" s="5"/>
      <c r="L658" s="5"/>
      <c r="M658" s="5"/>
      <c r="N658" s="5"/>
      <c r="O658" s="5"/>
      <c r="P658" s="5"/>
      <c r="Q658" s="13"/>
      <c r="R658" s="13"/>
      <c r="S658" s="5"/>
    </row>
    <row r="659" spans="1:19" ht="15.75" customHeight="1" x14ac:dyDescent="0.3">
      <c r="A659" s="5"/>
      <c r="B659" s="5"/>
      <c r="C659" s="5"/>
      <c r="D659" s="5"/>
      <c r="E659" s="5"/>
      <c r="F659" s="5"/>
      <c r="G659" s="55"/>
      <c r="I659" s="5"/>
      <c r="J659" s="5"/>
      <c r="K659" s="5"/>
      <c r="L659" s="5"/>
      <c r="M659" s="5"/>
      <c r="N659" s="5"/>
      <c r="O659" s="5"/>
      <c r="P659" s="5"/>
      <c r="Q659" s="13"/>
      <c r="R659" s="13"/>
      <c r="S659" s="5"/>
    </row>
    <row r="660" spans="1:19" ht="15.75" customHeight="1" x14ac:dyDescent="0.3">
      <c r="A660" s="5"/>
      <c r="B660" s="5"/>
      <c r="C660" s="5"/>
      <c r="D660" s="5"/>
      <c r="E660" s="5"/>
      <c r="F660" s="5"/>
      <c r="G660" s="55"/>
      <c r="I660" s="5"/>
      <c r="J660" s="5"/>
      <c r="K660" s="5"/>
      <c r="L660" s="5"/>
      <c r="M660" s="5"/>
      <c r="N660" s="5"/>
      <c r="O660" s="5"/>
      <c r="P660" s="5"/>
      <c r="Q660" s="13"/>
      <c r="R660" s="13"/>
      <c r="S660" s="5"/>
    </row>
    <row r="661" spans="1:19" ht="15.75" customHeight="1" x14ac:dyDescent="0.3">
      <c r="A661" s="5"/>
      <c r="B661" s="5"/>
      <c r="C661" s="5"/>
      <c r="D661" s="5"/>
      <c r="E661" s="5"/>
      <c r="F661" s="5"/>
      <c r="G661" s="55"/>
      <c r="I661" s="5"/>
      <c r="J661" s="5"/>
      <c r="K661" s="5"/>
      <c r="L661" s="5"/>
      <c r="M661" s="5"/>
      <c r="N661" s="5"/>
      <c r="O661" s="5"/>
      <c r="P661" s="5"/>
      <c r="Q661" s="13"/>
      <c r="R661" s="13"/>
      <c r="S661" s="5"/>
    </row>
    <row r="662" spans="1:19" ht="15.75" customHeight="1" x14ac:dyDescent="0.3">
      <c r="A662" s="5"/>
      <c r="B662" s="5"/>
      <c r="C662" s="5"/>
      <c r="D662" s="5"/>
      <c r="E662" s="5"/>
      <c r="F662" s="5"/>
      <c r="G662" s="55"/>
      <c r="I662" s="5"/>
      <c r="J662" s="5"/>
      <c r="K662" s="5"/>
      <c r="L662" s="5"/>
      <c r="M662" s="5"/>
      <c r="N662" s="5"/>
      <c r="O662" s="5"/>
      <c r="P662" s="5"/>
      <c r="Q662" s="13"/>
      <c r="R662" s="13"/>
      <c r="S662" s="5"/>
    </row>
    <row r="663" spans="1:19" ht="15.75" customHeight="1" x14ac:dyDescent="0.3">
      <c r="A663" s="5"/>
      <c r="B663" s="5"/>
      <c r="C663" s="5"/>
      <c r="D663" s="5"/>
      <c r="E663" s="5"/>
      <c r="F663" s="5"/>
      <c r="G663" s="55"/>
      <c r="I663" s="5"/>
      <c r="J663" s="5"/>
      <c r="K663" s="5"/>
      <c r="L663" s="5"/>
      <c r="M663" s="5"/>
      <c r="N663" s="5"/>
      <c r="O663" s="5"/>
      <c r="P663" s="5"/>
      <c r="Q663" s="13"/>
      <c r="R663" s="13"/>
      <c r="S663" s="5"/>
    </row>
    <row r="664" spans="1:19" ht="15.75" customHeight="1" x14ac:dyDescent="0.3">
      <c r="A664" s="5"/>
      <c r="B664" s="5"/>
      <c r="C664" s="5"/>
      <c r="D664" s="5"/>
      <c r="E664" s="5"/>
      <c r="F664" s="5"/>
      <c r="G664" s="55"/>
      <c r="I664" s="5"/>
      <c r="J664" s="5"/>
      <c r="K664" s="5"/>
      <c r="L664" s="5"/>
      <c r="M664" s="5"/>
      <c r="N664" s="5"/>
      <c r="O664" s="5"/>
      <c r="P664" s="5"/>
      <c r="Q664" s="13"/>
      <c r="R664" s="13"/>
      <c r="S664" s="5"/>
    </row>
    <row r="665" spans="1:19" ht="15.75" customHeight="1" x14ac:dyDescent="0.3">
      <c r="A665" s="5"/>
      <c r="B665" s="5"/>
      <c r="C665" s="5"/>
      <c r="D665" s="5"/>
      <c r="E665" s="5"/>
      <c r="F665" s="5"/>
      <c r="G665" s="55"/>
      <c r="I665" s="5"/>
      <c r="J665" s="5"/>
      <c r="K665" s="5"/>
      <c r="L665" s="5"/>
      <c r="M665" s="5"/>
      <c r="N665" s="5"/>
      <c r="O665" s="5"/>
      <c r="P665" s="5"/>
      <c r="Q665" s="13"/>
      <c r="R665" s="13"/>
      <c r="S665" s="5"/>
    </row>
    <row r="666" spans="1:19" ht="15.75" customHeight="1" x14ac:dyDescent="0.3">
      <c r="A666" s="5"/>
      <c r="B666" s="5"/>
      <c r="C666" s="5"/>
      <c r="D666" s="5"/>
      <c r="E666" s="5"/>
      <c r="F666" s="5"/>
      <c r="G666" s="55"/>
      <c r="I666" s="5"/>
      <c r="J666" s="5"/>
      <c r="K666" s="5"/>
      <c r="L666" s="5"/>
      <c r="M666" s="5"/>
      <c r="N666" s="5"/>
      <c r="O666" s="5"/>
      <c r="P666" s="5"/>
      <c r="Q666" s="13"/>
      <c r="R666" s="13"/>
      <c r="S666" s="5"/>
    </row>
    <row r="667" spans="1:19" ht="15.75" customHeight="1" x14ac:dyDescent="0.3">
      <c r="A667" s="5"/>
      <c r="B667" s="5"/>
      <c r="C667" s="5"/>
      <c r="D667" s="5"/>
      <c r="E667" s="5"/>
      <c r="F667" s="5"/>
      <c r="G667" s="55"/>
      <c r="I667" s="5"/>
      <c r="J667" s="5"/>
      <c r="K667" s="5"/>
      <c r="L667" s="5"/>
      <c r="M667" s="5"/>
      <c r="N667" s="5"/>
      <c r="O667" s="5"/>
      <c r="P667" s="5"/>
      <c r="Q667" s="13"/>
      <c r="R667" s="13"/>
      <c r="S667" s="5"/>
    </row>
    <row r="668" spans="1:19" ht="15.75" customHeight="1" x14ac:dyDescent="0.3">
      <c r="A668" s="5"/>
      <c r="B668" s="5"/>
      <c r="C668" s="5"/>
      <c r="D668" s="5"/>
      <c r="E668" s="5"/>
      <c r="F668" s="5"/>
      <c r="G668" s="55"/>
      <c r="I668" s="5"/>
      <c r="J668" s="5"/>
      <c r="K668" s="5"/>
      <c r="L668" s="5"/>
      <c r="M668" s="5"/>
      <c r="N668" s="5"/>
      <c r="O668" s="5"/>
      <c r="P668" s="5"/>
      <c r="Q668" s="13"/>
      <c r="R668" s="13"/>
      <c r="S668" s="5"/>
    </row>
    <row r="669" spans="1:19" ht="15.75" customHeight="1" x14ac:dyDescent="0.3">
      <c r="A669" s="5"/>
      <c r="B669" s="5"/>
      <c r="C669" s="5"/>
      <c r="D669" s="5"/>
      <c r="E669" s="5"/>
      <c r="F669" s="5"/>
      <c r="G669" s="55"/>
      <c r="I669" s="5"/>
      <c r="J669" s="5"/>
      <c r="K669" s="5"/>
      <c r="L669" s="5"/>
      <c r="M669" s="5"/>
      <c r="N669" s="5"/>
      <c r="O669" s="5"/>
      <c r="P669" s="5"/>
      <c r="Q669" s="13"/>
      <c r="R669" s="13"/>
      <c r="S669" s="5"/>
    </row>
    <row r="670" spans="1:19" ht="15.75" customHeight="1" x14ac:dyDescent="0.3">
      <c r="A670" s="5"/>
      <c r="B670" s="5"/>
      <c r="C670" s="5"/>
      <c r="D670" s="5"/>
      <c r="E670" s="5"/>
      <c r="F670" s="5"/>
      <c r="G670" s="55"/>
      <c r="I670" s="5"/>
      <c r="J670" s="5"/>
      <c r="K670" s="5"/>
      <c r="L670" s="5"/>
      <c r="M670" s="5"/>
      <c r="N670" s="5"/>
      <c r="O670" s="5"/>
      <c r="P670" s="5"/>
      <c r="Q670" s="13"/>
      <c r="R670" s="13"/>
      <c r="S670" s="5"/>
    </row>
    <row r="671" spans="1:19" ht="15.75" customHeight="1" x14ac:dyDescent="0.3">
      <c r="A671" s="5"/>
      <c r="B671" s="5"/>
      <c r="C671" s="5"/>
      <c r="D671" s="5"/>
      <c r="E671" s="5"/>
      <c r="F671" s="5"/>
      <c r="G671" s="55"/>
      <c r="I671" s="5"/>
      <c r="J671" s="5"/>
      <c r="K671" s="5"/>
      <c r="L671" s="5"/>
      <c r="M671" s="5"/>
      <c r="N671" s="5"/>
      <c r="O671" s="5"/>
      <c r="P671" s="5"/>
      <c r="Q671" s="13"/>
      <c r="R671" s="13"/>
      <c r="S671" s="5"/>
    </row>
    <row r="672" spans="1:19" ht="15.75" customHeight="1" x14ac:dyDescent="0.3">
      <c r="A672" s="5"/>
      <c r="B672" s="5"/>
      <c r="C672" s="5"/>
      <c r="D672" s="5"/>
      <c r="E672" s="5"/>
      <c r="F672" s="5"/>
      <c r="G672" s="55"/>
      <c r="I672" s="5"/>
      <c r="J672" s="5"/>
      <c r="K672" s="5"/>
      <c r="L672" s="5"/>
      <c r="M672" s="5"/>
      <c r="N672" s="5"/>
      <c r="O672" s="5"/>
      <c r="P672" s="5"/>
      <c r="Q672" s="13"/>
      <c r="R672" s="13"/>
      <c r="S672" s="5"/>
    </row>
    <row r="673" spans="1:19" ht="15.75" customHeight="1" x14ac:dyDescent="0.3">
      <c r="A673" s="5"/>
      <c r="B673" s="5"/>
      <c r="C673" s="5"/>
      <c r="D673" s="5"/>
      <c r="E673" s="5"/>
      <c r="F673" s="5"/>
      <c r="G673" s="55"/>
      <c r="I673" s="5"/>
      <c r="J673" s="5"/>
      <c r="K673" s="5"/>
      <c r="L673" s="5"/>
      <c r="M673" s="5"/>
      <c r="N673" s="5"/>
      <c r="O673" s="5"/>
      <c r="P673" s="5"/>
      <c r="Q673" s="13"/>
      <c r="R673" s="13"/>
      <c r="S673" s="5"/>
    </row>
    <row r="674" spans="1:19" ht="15.75" customHeight="1" x14ac:dyDescent="0.3">
      <c r="A674" s="5"/>
      <c r="B674" s="5"/>
      <c r="C674" s="5"/>
      <c r="D674" s="5"/>
      <c r="E674" s="5"/>
      <c r="F674" s="5"/>
      <c r="G674" s="55"/>
      <c r="I674" s="5"/>
      <c r="J674" s="5"/>
      <c r="K674" s="5"/>
      <c r="L674" s="5"/>
      <c r="M674" s="5"/>
      <c r="N674" s="5"/>
      <c r="O674" s="5"/>
      <c r="P674" s="5"/>
      <c r="Q674" s="13"/>
      <c r="R674" s="13"/>
      <c r="S674" s="5"/>
    </row>
    <row r="675" spans="1:19" ht="15.75" customHeight="1" x14ac:dyDescent="0.3">
      <c r="A675" s="5"/>
      <c r="B675" s="5"/>
      <c r="C675" s="5"/>
      <c r="D675" s="5"/>
      <c r="E675" s="5"/>
      <c r="F675" s="5"/>
      <c r="G675" s="55"/>
      <c r="I675" s="5"/>
      <c r="J675" s="5"/>
      <c r="K675" s="5"/>
      <c r="L675" s="5"/>
      <c r="M675" s="5"/>
      <c r="N675" s="5"/>
      <c r="O675" s="5"/>
      <c r="P675" s="5"/>
      <c r="Q675" s="13"/>
      <c r="R675" s="13"/>
      <c r="S675" s="5"/>
    </row>
    <row r="676" spans="1:19" ht="15.75" customHeight="1" x14ac:dyDescent="0.3">
      <c r="A676" s="5"/>
      <c r="B676" s="5"/>
      <c r="C676" s="5"/>
      <c r="D676" s="5"/>
      <c r="E676" s="5"/>
      <c r="F676" s="5"/>
      <c r="G676" s="55"/>
      <c r="I676" s="5"/>
      <c r="J676" s="5"/>
      <c r="K676" s="5"/>
      <c r="L676" s="5"/>
      <c r="M676" s="5"/>
      <c r="N676" s="5"/>
      <c r="O676" s="5"/>
      <c r="P676" s="5"/>
      <c r="Q676" s="13"/>
      <c r="R676" s="13"/>
      <c r="S676" s="5"/>
    </row>
    <row r="677" spans="1:19" ht="15.75" customHeight="1" x14ac:dyDescent="0.3">
      <c r="A677" s="5"/>
      <c r="B677" s="5"/>
      <c r="C677" s="5"/>
      <c r="D677" s="5"/>
      <c r="E677" s="5"/>
      <c r="F677" s="5"/>
      <c r="G677" s="55"/>
      <c r="I677" s="5"/>
      <c r="J677" s="5"/>
      <c r="K677" s="5"/>
      <c r="L677" s="5"/>
      <c r="M677" s="5"/>
      <c r="N677" s="5"/>
      <c r="O677" s="5"/>
      <c r="P677" s="5"/>
      <c r="Q677" s="13"/>
      <c r="R677" s="13"/>
      <c r="S677" s="5"/>
    </row>
    <row r="678" spans="1:19" ht="15.75" customHeight="1" x14ac:dyDescent="0.3">
      <c r="A678" s="5"/>
      <c r="B678" s="5"/>
      <c r="C678" s="5"/>
      <c r="D678" s="5"/>
      <c r="E678" s="5"/>
      <c r="F678" s="5"/>
      <c r="G678" s="55"/>
      <c r="I678" s="5"/>
      <c r="J678" s="5"/>
      <c r="K678" s="5"/>
      <c r="L678" s="5"/>
      <c r="M678" s="5"/>
      <c r="N678" s="5"/>
      <c r="O678" s="5"/>
      <c r="P678" s="5"/>
      <c r="Q678" s="13"/>
      <c r="R678" s="13"/>
      <c r="S678" s="5"/>
    </row>
    <row r="679" spans="1:19" ht="15.75" customHeight="1" x14ac:dyDescent="0.3">
      <c r="A679" s="5"/>
      <c r="B679" s="5"/>
      <c r="C679" s="5"/>
      <c r="D679" s="5"/>
      <c r="E679" s="5"/>
      <c r="F679" s="5"/>
      <c r="G679" s="55"/>
      <c r="I679" s="5"/>
      <c r="J679" s="5"/>
      <c r="K679" s="5"/>
      <c r="L679" s="5"/>
      <c r="M679" s="5"/>
      <c r="N679" s="5"/>
      <c r="O679" s="5"/>
      <c r="P679" s="5"/>
      <c r="Q679" s="13"/>
      <c r="R679" s="13"/>
      <c r="S679" s="5"/>
    </row>
    <row r="680" spans="1:19" ht="15.75" customHeight="1" x14ac:dyDescent="0.3">
      <c r="A680" s="5"/>
      <c r="B680" s="5"/>
      <c r="C680" s="5"/>
      <c r="D680" s="5"/>
      <c r="E680" s="5"/>
      <c r="F680" s="5"/>
      <c r="G680" s="55"/>
      <c r="I680" s="5"/>
      <c r="J680" s="5"/>
      <c r="K680" s="5"/>
      <c r="L680" s="5"/>
      <c r="M680" s="5"/>
      <c r="N680" s="5"/>
      <c r="O680" s="5"/>
      <c r="P680" s="5"/>
      <c r="Q680" s="13"/>
      <c r="R680" s="13"/>
      <c r="S680" s="5"/>
    </row>
    <row r="681" spans="1:19" ht="15.75" customHeight="1" x14ac:dyDescent="0.3">
      <c r="A681" s="5"/>
      <c r="B681" s="5"/>
      <c r="C681" s="5"/>
      <c r="D681" s="5"/>
      <c r="E681" s="5"/>
      <c r="F681" s="5"/>
      <c r="G681" s="55"/>
      <c r="I681" s="5"/>
      <c r="J681" s="5"/>
      <c r="K681" s="5"/>
      <c r="L681" s="5"/>
      <c r="M681" s="5"/>
      <c r="N681" s="5"/>
      <c r="O681" s="5"/>
      <c r="P681" s="5"/>
      <c r="Q681" s="13"/>
      <c r="R681" s="13"/>
      <c r="S681" s="5"/>
    </row>
    <row r="682" spans="1:19" ht="15.75" customHeight="1" x14ac:dyDescent="0.3">
      <c r="A682" s="5"/>
      <c r="B682" s="5"/>
      <c r="C682" s="5"/>
      <c r="D682" s="5"/>
      <c r="E682" s="5"/>
      <c r="F682" s="5"/>
      <c r="G682" s="55"/>
      <c r="I682" s="5"/>
      <c r="J682" s="5"/>
      <c r="K682" s="5"/>
      <c r="L682" s="5"/>
      <c r="M682" s="5"/>
      <c r="N682" s="5"/>
      <c r="O682" s="5"/>
      <c r="P682" s="5"/>
      <c r="Q682" s="13"/>
      <c r="R682" s="13"/>
      <c r="S682" s="5"/>
    </row>
    <row r="683" spans="1:19" ht="15.75" customHeight="1" x14ac:dyDescent="0.3">
      <c r="A683" s="5"/>
      <c r="B683" s="5"/>
      <c r="C683" s="5"/>
      <c r="D683" s="5"/>
      <c r="E683" s="5"/>
      <c r="F683" s="5"/>
      <c r="G683" s="55"/>
      <c r="I683" s="5"/>
      <c r="J683" s="5"/>
      <c r="K683" s="5"/>
      <c r="L683" s="5"/>
      <c r="M683" s="5"/>
      <c r="N683" s="5"/>
      <c r="O683" s="5"/>
      <c r="P683" s="5"/>
      <c r="Q683" s="13"/>
      <c r="R683" s="13"/>
      <c r="S683" s="5"/>
    </row>
    <row r="684" spans="1:19" ht="15.75" customHeight="1" x14ac:dyDescent="0.3">
      <c r="A684" s="5"/>
      <c r="B684" s="5"/>
      <c r="C684" s="5"/>
      <c r="D684" s="5"/>
      <c r="E684" s="5"/>
      <c r="F684" s="5"/>
      <c r="G684" s="55"/>
      <c r="I684" s="5"/>
      <c r="J684" s="5"/>
      <c r="K684" s="5"/>
      <c r="L684" s="5"/>
      <c r="M684" s="5"/>
      <c r="N684" s="5"/>
      <c r="O684" s="5"/>
      <c r="P684" s="5"/>
      <c r="Q684" s="13"/>
      <c r="R684" s="13"/>
      <c r="S684" s="5"/>
    </row>
    <row r="685" spans="1:19" ht="15.75" customHeight="1" x14ac:dyDescent="0.3">
      <c r="A685" s="5"/>
      <c r="B685" s="5"/>
      <c r="C685" s="5"/>
      <c r="D685" s="5"/>
      <c r="E685" s="5"/>
      <c r="F685" s="5"/>
      <c r="G685" s="55"/>
      <c r="I685" s="5"/>
      <c r="J685" s="5"/>
      <c r="K685" s="5"/>
      <c r="L685" s="5"/>
      <c r="M685" s="5"/>
      <c r="N685" s="5"/>
      <c r="O685" s="5"/>
      <c r="P685" s="5"/>
      <c r="Q685" s="13"/>
      <c r="R685" s="13"/>
      <c r="S685" s="5"/>
    </row>
    <row r="686" spans="1:19" ht="15.75" customHeight="1" x14ac:dyDescent="0.3">
      <c r="A686" s="5"/>
      <c r="B686" s="5"/>
      <c r="C686" s="5"/>
      <c r="D686" s="5"/>
      <c r="E686" s="5"/>
      <c r="F686" s="5"/>
      <c r="G686" s="55"/>
      <c r="I686" s="5"/>
      <c r="J686" s="5"/>
      <c r="K686" s="5"/>
      <c r="L686" s="5"/>
      <c r="M686" s="5"/>
      <c r="N686" s="5"/>
      <c r="O686" s="5"/>
      <c r="P686" s="5"/>
      <c r="Q686" s="13"/>
      <c r="R686" s="13"/>
      <c r="S686" s="5"/>
    </row>
    <row r="687" spans="1:19" ht="15.75" customHeight="1" x14ac:dyDescent="0.3">
      <c r="A687" s="5"/>
      <c r="B687" s="5"/>
      <c r="C687" s="5"/>
      <c r="D687" s="5"/>
      <c r="E687" s="5"/>
      <c r="F687" s="5"/>
      <c r="G687" s="55"/>
      <c r="I687" s="5"/>
      <c r="J687" s="5"/>
      <c r="K687" s="5"/>
      <c r="L687" s="5"/>
      <c r="M687" s="5"/>
      <c r="N687" s="5"/>
      <c r="O687" s="5"/>
      <c r="P687" s="5"/>
      <c r="Q687" s="13"/>
      <c r="R687" s="13"/>
      <c r="S687" s="5"/>
    </row>
    <row r="688" spans="1:19" ht="15.75" customHeight="1" x14ac:dyDescent="0.3">
      <c r="A688" s="5"/>
      <c r="B688" s="5"/>
      <c r="C688" s="5"/>
      <c r="D688" s="5"/>
      <c r="E688" s="5"/>
      <c r="F688" s="5"/>
      <c r="G688" s="55"/>
      <c r="I688" s="5"/>
      <c r="J688" s="5"/>
      <c r="K688" s="5"/>
      <c r="L688" s="5"/>
      <c r="M688" s="5"/>
      <c r="N688" s="5"/>
      <c r="O688" s="5"/>
      <c r="P688" s="5"/>
      <c r="Q688" s="13"/>
      <c r="R688" s="13"/>
      <c r="S688" s="5"/>
    </row>
    <row r="689" spans="1:19" ht="15.75" customHeight="1" x14ac:dyDescent="0.3">
      <c r="A689" s="5"/>
      <c r="B689" s="5"/>
      <c r="C689" s="5"/>
      <c r="D689" s="5"/>
      <c r="E689" s="5"/>
      <c r="F689" s="5"/>
      <c r="G689" s="55"/>
      <c r="I689" s="5"/>
      <c r="J689" s="5"/>
      <c r="K689" s="5"/>
      <c r="L689" s="5"/>
      <c r="M689" s="5"/>
      <c r="N689" s="5"/>
      <c r="O689" s="5"/>
      <c r="P689" s="5"/>
      <c r="Q689" s="13"/>
      <c r="R689" s="13"/>
      <c r="S689" s="5"/>
    </row>
    <row r="690" spans="1:19" ht="15.75" customHeight="1" x14ac:dyDescent="0.3">
      <c r="A690" s="5"/>
      <c r="B690" s="5"/>
      <c r="C690" s="5"/>
      <c r="D690" s="5"/>
      <c r="E690" s="5"/>
      <c r="F690" s="5"/>
      <c r="G690" s="55"/>
      <c r="I690" s="5"/>
      <c r="J690" s="5"/>
      <c r="K690" s="5"/>
      <c r="L690" s="5"/>
      <c r="M690" s="5"/>
      <c r="N690" s="5"/>
      <c r="O690" s="5"/>
      <c r="P690" s="5"/>
      <c r="Q690" s="13"/>
      <c r="R690" s="13"/>
      <c r="S690" s="5"/>
    </row>
    <row r="691" spans="1:19" ht="15.75" customHeight="1" x14ac:dyDescent="0.3">
      <c r="A691" s="5"/>
      <c r="B691" s="5"/>
      <c r="C691" s="5"/>
      <c r="D691" s="5"/>
      <c r="E691" s="5"/>
      <c r="F691" s="5"/>
      <c r="G691" s="55"/>
      <c r="I691" s="5"/>
      <c r="J691" s="5"/>
      <c r="K691" s="5"/>
      <c r="L691" s="5"/>
      <c r="M691" s="5"/>
      <c r="N691" s="5"/>
      <c r="O691" s="5"/>
      <c r="P691" s="5"/>
      <c r="Q691" s="13"/>
      <c r="R691" s="13"/>
      <c r="S691" s="5"/>
    </row>
    <row r="692" spans="1:19" ht="15.75" customHeight="1" x14ac:dyDescent="0.3">
      <c r="A692" s="5"/>
      <c r="B692" s="5"/>
      <c r="C692" s="5"/>
      <c r="D692" s="5"/>
      <c r="E692" s="5"/>
      <c r="F692" s="5"/>
      <c r="G692" s="55"/>
      <c r="I692" s="5"/>
      <c r="J692" s="5"/>
      <c r="K692" s="5"/>
      <c r="L692" s="5"/>
      <c r="M692" s="5"/>
      <c r="N692" s="5"/>
      <c r="O692" s="5"/>
      <c r="P692" s="5"/>
      <c r="Q692" s="13"/>
      <c r="R692" s="13"/>
      <c r="S692" s="5"/>
    </row>
    <row r="693" spans="1:19" ht="15.75" customHeight="1" x14ac:dyDescent="0.3">
      <c r="A693" s="5"/>
      <c r="B693" s="5"/>
      <c r="C693" s="5"/>
      <c r="D693" s="5"/>
      <c r="E693" s="5"/>
      <c r="F693" s="5"/>
      <c r="G693" s="55"/>
      <c r="I693" s="5"/>
      <c r="J693" s="5"/>
      <c r="K693" s="5"/>
      <c r="L693" s="5"/>
      <c r="M693" s="5"/>
      <c r="N693" s="5"/>
      <c r="O693" s="5"/>
      <c r="P693" s="5"/>
      <c r="Q693" s="13"/>
      <c r="R693" s="13"/>
      <c r="S693" s="5"/>
    </row>
    <row r="694" spans="1:19" ht="15.75" customHeight="1" x14ac:dyDescent="0.3">
      <c r="A694" s="5"/>
      <c r="B694" s="5"/>
      <c r="C694" s="5"/>
      <c r="D694" s="5"/>
      <c r="E694" s="5"/>
      <c r="F694" s="5"/>
      <c r="G694" s="55"/>
      <c r="I694" s="5"/>
      <c r="J694" s="5"/>
      <c r="K694" s="5"/>
      <c r="L694" s="5"/>
      <c r="M694" s="5"/>
      <c r="N694" s="5"/>
      <c r="O694" s="5"/>
      <c r="P694" s="5"/>
      <c r="Q694" s="13"/>
      <c r="R694" s="13"/>
      <c r="S694" s="5"/>
    </row>
    <row r="695" spans="1:19" ht="15.75" customHeight="1" x14ac:dyDescent="0.3">
      <c r="A695" s="5"/>
      <c r="B695" s="5"/>
      <c r="C695" s="5"/>
      <c r="D695" s="5"/>
      <c r="E695" s="5"/>
      <c r="F695" s="5"/>
      <c r="G695" s="55"/>
      <c r="I695" s="5"/>
      <c r="J695" s="5"/>
      <c r="K695" s="5"/>
      <c r="L695" s="5"/>
      <c r="M695" s="5"/>
      <c r="N695" s="5"/>
      <c r="O695" s="5"/>
      <c r="P695" s="5"/>
      <c r="Q695" s="13"/>
      <c r="R695" s="13"/>
      <c r="S695" s="5"/>
    </row>
    <row r="696" spans="1:19" ht="15.75" customHeight="1" x14ac:dyDescent="0.3">
      <c r="A696" s="5"/>
      <c r="B696" s="5"/>
      <c r="C696" s="5"/>
      <c r="D696" s="5"/>
      <c r="E696" s="5"/>
      <c r="F696" s="5"/>
      <c r="G696" s="55"/>
      <c r="I696" s="5"/>
      <c r="J696" s="5"/>
      <c r="K696" s="5"/>
      <c r="L696" s="5"/>
      <c r="M696" s="5"/>
      <c r="N696" s="5"/>
      <c r="O696" s="5"/>
      <c r="P696" s="5"/>
      <c r="Q696" s="13"/>
      <c r="R696" s="13"/>
      <c r="S696" s="5"/>
    </row>
    <row r="697" spans="1:19" ht="15.75" customHeight="1" x14ac:dyDescent="0.3">
      <c r="A697" s="5"/>
      <c r="B697" s="5"/>
      <c r="C697" s="5"/>
      <c r="D697" s="5"/>
      <c r="E697" s="5"/>
      <c r="F697" s="5"/>
      <c r="G697" s="55"/>
      <c r="I697" s="5"/>
      <c r="J697" s="5"/>
      <c r="K697" s="5"/>
      <c r="L697" s="5"/>
      <c r="M697" s="5"/>
      <c r="N697" s="5"/>
      <c r="O697" s="5"/>
      <c r="P697" s="5"/>
      <c r="Q697" s="13"/>
      <c r="R697" s="13"/>
      <c r="S697" s="5"/>
    </row>
    <row r="698" spans="1:19" ht="15.75" customHeight="1" x14ac:dyDescent="0.3">
      <c r="A698" s="5"/>
      <c r="B698" s="5"/>
      <c r="C698" s="5"/>
      <c r="D698" s="5"/>
      <c r="E698" s="5"/>
      <c r="F698" s="5"/>
      <c r="G698" s="55"/>
      <c r="I698" s="5"/>
      <c r="J698" s="5"/>
      <c r="K698" s="5"/>
      <c r="L698" s="5"/>
      <c r="M698" s="5"/>
      <c r="N698" s="5"/>
      <c r="O698" s="5"/>
      <c r="P698" s="5"/>
      <c r="Q698" s="13"/>
      <c r="R698" s="13"/>
      <c r="S698" s="5"/>
    </row>
    <row r="699" spans="1:19" ht="15.75" customHeight="1" x14ac:dyDescent="0.3">
      <c r="A699" s="5"/>
      <c r="B699" s="5"/>
      <c r="C699" s="5"/>
      <c r="D699" s="5"/>
      <c r="E699" s="5"/>
      <c r="F699" s="5"/>
      <c r="G699" s="55"/>
      <c r="I699" s="5"/>
      <c r="J699" s="5"/>
      <c r="K699" s="5"/>
      <c r="L699" s="5"/>
      <c r="M699" s="5"/>
      <c r="N699" s="5"/>
      <c r="O699" s="5"/>
      <c r="P699" s="5"/>
      <c r="Q699" s="13"/>
      <c r="R699" s="13"/>
      <c r="S699" s="5"/>
    </row>
    <row r="700" spans="1:19" ht="15.75" customHeight="1" x14ac:dyDescent="0.3">
      <c r="A700" s="5"/>
      <c r="B700" s="5"/>
      <c r="C700" s="5"/>
      <c r="D700" s="5"/>
      <c r="E700" s="5"/>
      <c r="F700" s="5"/>
      <c r="G700" s="55"/>
      <c r="I700" s="5"/>
      <c r="J700" s="5"/>
      <c r="K700" s="5"/>
      <c r="L700" s="5"/>
      <c r="M700" s="5"/>
      <c r="N700" s="5"/>
      <c r="O700" s="5"/>
      <c r="P700" s="5"/>
      <c r="Q700" s="13"/>
      <c r="R700" s="13"/>
      <c r="S700" s="5"/>
    </row>
    <row r="701" spans="1:19" ht="15.75" customHeight="1" x14ac:dyDescent="0.3">
      <c r="A701" s="5"/>
      <c r="B701" s="5"/>
      <c r="C701" s="5"/>
      <c r="D701" s="5"/>
      <c r="E701" s="5"/>
      <c r="F701" s="5"/>
      <c r="G701" s="55"/>
      <c r="I701" s="5"/>
      <c r="J701" s="5"/>
      <c r="K701" s="5"/>
      <c r="L701" s="5"/>
      <c r="M701" s="5"/>
      <c r="N701" s="5"/>
      <c r="O701" s="5"/>
      <c r="P701" s="5"/>
      <c r="Q701" s="13"/>
      <c r="R701" s="13"/>
      <c r="S701" s="5"/>
    </row>
    <row r="702" spans="1:19" ht="15.75" customHeight="1" x14ac:dyDescent="0.3">
      <c r="A702" s="5"/>
      <c r="B702" s="5"/>
      <c r="C702" s="5"/>
      <c r="D702" s="5"/>
      <c r="E702" s="5"/>
      <c r="F702" s="5"/>
      <c r="G702" s="55"/>
      <c r="I702" s="5"/>
      <c r="J702" s="5"/>
      <c r="K702" s="5"/>
      <c r="L702" s="5"/>
      <c r="M702" s="5"/>
      <c r="N702" s="5"/>
      <c r="O702" s="5"/>
      <c r="P702" s="5"/>
      <c r="Q702" s="13"/>
      <c r="R702" s="13"/>
      <c r="S702" s="5"/>
    </row>
    <row r="703" spans="1:19" ht="15.75" customHeight="1" x14ac:dyDescent="0.3">
      <c r="A703" s="5"/>
      <c r="B703" s="5"/>
      <c r="C703" s="5"/>
      <c r="D703" s="5"/>
      <c r="E703" s="5"/>
      <c r="F703" s="5"/>
      <c r="G703" s="55"/>
      <c r="I703" s="5"/>
      <c r="J703" s="5"/>
      <c r="K703" s="5"/>
      <c r="L703" s="5"/>
      <c r="M703" s="5"/>
      <c r="N703" s="5"/>
      <c r="O703" s="5"/>
      <c r="P703" s="5"/>
      <c r="Q703" s="13"/>
      <c r="R703" s="13"/>
      <c r="S703" s="5"/>
    </row>
    <row r="704" spans="1:19" ht="15.75" customHeight="1" x14ac:dyDescent="0.3">
      <c r="A704" s="5"/>
      <c r="B704" s="5"/>
      <c r="C704" s="5"/>
      <c r="D704" s="5"/>
      <c r="E704" s="5"/>
      <c r="F704" s="5"/>
      <c r="G704" s="55"/>
      <c r="I704" s="5"/>
      <c r="J704" s="5"/>
      <c r="K704" s="5"/>
      <c r="L704" s="5"/>
      <c r="M704" s="5"/>
      <c r="N704" s="5"/>
      <c r="O704" s="5"/>
      <c r="P704" s="5"/>
      <c r="Q704" s="13"/>
      <c r="R704" s="13"/>
      <c r="S704" s="5"/>
    </row>
    <row r="705" spans="1:19" ht="15.75" customHeight="1" x14ac:dyDescent="0.3">
      <c r="A705" s="5"/>
      <c r="B705" s="5"/>
      <c r="C705" s="5"/>
      <c r="D705" s="5"/>
      <c r="E705" s="5"/>
      <c r="F705" s="5"/>
      <c r="G705" s="55"/>
      <c r="I705" s="5"/>
      <c r="J705" s="5"/>
      <c r="K705" s="5"/>
      <c r="L705" s="5"/>
      <c r="M705" s="5"/>
      <c r="N705" s="5"/>
      <c r="O705" s="5"/>
      <c r="P705" s="5"/>
      <c r="Q705" s="13"/>
      <c r="R705" s="13"/>
      <c r="S705" s="5"/>
    </row>
    <row r="706" spans="1:19" ht="15.75" customHeight="1" x14ac:dyDescent="0.3">
      <c r="A706" s="5"/>
      <c r="B706" s="5"/>
      <c r="C706" s="5"/>
      <c r="D706" s="5"/>
      <c r="E706" s="5"/>
      <c r="F706" s="5"/>
      <c r="G706" s="55"/>
      <c r="I706" s="5"/>
      <c r="J706" s="5"/>
      <c r="K706" s="5"/>
      <c r="L706" s="5"/>
      <c r="M706" s="5"/>
      <c r="N706" s="5"/>
      <c r="O706" s="5"/>
      <c r="P706" s="5"/>
      <c r="Q706" s="13"/>
      <c r="R706" s="13"/>
      <c r="S706" s="5"/>
    </row>
    <row r="707" spans="1:19" ht="15.75" customHeight="1" x14ac:dyDescent="0.3">
      <c r="A707" s="5"/>
      <c r="B707" s="5"/>
      <c r="C707" s="5"/>
      <c r="D707" s="5"/>
      <c r="E707" s="5"/>
      <c r="F707" s="5"/>
      <c r="G707" s="55"/>
      <c r="I707" s="5"/>
      <c r="J707" s="5"/>
      <c r="K707" s="5"/>
      <c r="L707" s="5"/>
      <c r="M707" s="5"/>
      <c r="N707" s="5"/>
      <c r="O707" s="5"/>
      <c r="P707" s="5"/>
      <c r="Q707" s="13"/>
      <c r="R707" s="13"/>
      <c r="S707" s="5"/>
    </row>
    <row r="708" spans="1:19" ht="15.75" customHeight="1" x14ac:dyDescent="0.3">
      <c r="A708" s="5"/>
      <c r="B708" s="5"/>
      <c r="C708" s="5"/>
      <c r="D708" s="5"/>
      <c r="E708" s="5"/>
      <c r="F708" s="5"/>
      <c r="G708" s="55"/>
      <c r="I708" s="5"/>
      <c r="J708" s="5"/>
      <c r="K708" s="5"/>
      <c r="L708" s="5"/>
      <c r="M708" s="5"/>
      <c r="N708" s="5"/>
      <c r="O708" s="5"/>
      <c r="P708" s="5"/>
      <c r="Q708" s="13"/>
      <c r="R708" s="13"/>
      <c r="S708" s="5"/>
    </row>
    <row r="709" spans="1:19" ht="15.75" customHeight="1" x14ac:dyDescent="0.3">
      <c r="A709" s="5"/>
      <c r="B709" s="5"/>
      <c r="C709" s="5"/>
      <c r="D709" s="5"/>
      <c r="E709" s="5"/>
      <c r="F709" s="5"/>
      <c r="G709" s="55"/>
      <c r="I709" s="5"/>
      <c r="J709" s="5"/>
      <c r="K709" s="5"/>
      <c r="L709" s="5"/>
      <c r="M709" s="5"/>
      <c r="N709" s="5"/>
      <c r="O709" s="5"/>
      <c r="P709" s="5"/>
      <c r="Q709" s="13"/>
      <c r="R709" s="13"/>
      <c r="S709" s="5"/>
    </row>
    <row r="710" spans="1:19" ht="15.75" customHeight="1" x14ac:dyDescent="0.3">
      <c r="A710" s="5"/>
      <c r="B710" s="5"/>
      <c r="C710" s="5"/>
      <c r="D710" s="5"/>
      <c r="E710" s="5"/>
      <c r="F710" s="5"/>
      <c r="G710" s="55"/>
      <c r="I710" s="5"/>
      <c r="J710" s="5"/>
      <c r="K710" s="5"/>
      <c r="L710" s="5"/>
      <c r="M710" s="5"/>
      <c r="N710" s="5"/>
      <c r="O710" s="5"/>
      <c r="P710" s="5"/>
      <c r="Q710" s="13"/>
      <c r="R710" s="13"/>
      <c r="S710" s="5"/>
    </row>
    <row r="711" spans="1:19" ht="15.75" customHeight="1" x14ac:dyDescent="0.3">
      <c r="A711" s="5"/>
      <c r="B711" s="5"/>
      <c r="C711" s="5"/>
      <c r="D711" s="5"/>
      <c r="E711" s="5"/>
      <c r="F711" s="5"/>
      <c r="G711" s="55"/>
      <c r="I711" s="5"/>
      <c r="J711" s="5"/>
      <c r="K711" s="5"/>
      <c r="L711" s="5"/>
      <c r="M711" s="5"/>
      <c r="N711" s="5"/>
      <c r="O711" s="5"/>
      <c r="P711" s="5"/>
      <c r="Q711" s="13"/>
      <c r="R711" s="13"/>
      <c r="S711" s="5"/>
    </row>
    <row r="712" spans="1:19" ht="15.75" customHeight="1" x14ac:dyDescent="0.3">
      <c r="A712" s="5"/>
      <c r="B712" s="5"/>
      <c r="C712" s="5"/>
      <c r="D712" s="5"/>
      <c r="E712" s="5"/>
      <c r="F712" s="5"/>
      <c r="G712" s="55"/>
      <c r="I712" s="5"/>
      <c r="J712" s="5"/>
      <c r="K712" s="5"/>
      <c r="L712" s="5"/>
      <c r="M712" s="5"/>
      <c r="N712" s="5"/>
      <c r="O712" s="5"/>
      <c r="P712" s="5"/>
      <c r="Q712" s="13"/>
      <c r="R712" s="13"/>
      <c r="S712" s="5"/>
    </row>
    <row r="713" spans="1:19" ht="15.75" customHeight="1" x14ac:dyDescent="0.3">
      <c r="A713" s="5"/>
      <c r="B713" s="5"/>
      <c r="C713" s="5"/>
      <c r="D713" s="5"/>
      <c r="E713" s="5"/>
      <c r="F713" s="5"/>
      <c r="G713" s="55"/>
      <c r="I713" s="5"/>
      <c r="J713" s="5"/>
      <c r="K713" s="5"/>
      <c r="L713" s="5"/>
      <c r="M713" s="5"/>
      <c r="N713" s="5"/>
      <c r="O713" s="5"/>
      <c r="P713" s="5"/>
      <c r="Q713" s="13"/>
      <c r="R713" s="13"/>
      <c r="S713" s="5"/>
    </row>
    <row r="714" spans="1:19" ht="15.75" customHeight="1" x14ac:dyDescent="0.3">
      <c r="A714" s="5"/>
      <c r="B714" s="5"/>
      <c r="C714" s="5"/>
      <c r="D714" s="5"/>
      <c r="E714" s="5"/>
      <c r="F714" s="5"/>
      <c r="G714" s="55"/>
      <c r="I714" s="5"/>
      <c r="J714" s="5"/>
      <c r="K714" s="5"/>
      <c r="L714" s="5"/>
      <c r="M714" s="5"/>
      <c r="N714" s="5"/>
      <c r="O714" s="5"/>
      <c r="P714" s="5"/>
      <c r="Q714" s="13"/>
      <c r="R714" s="13"/>
      <c r="S714" s="5"/>
    </row>
    <row r="715" spans="1:19" ht="15.75" customHeight="1" x14ac:dyDescent="0.3">
      <c r="A715" s="5"/>
      <c r="B715" s="5"/>
      <c r="C715" s="5"/>
      <c r="D715" s="5"/>
      <c r="E715" s="5"/>
      <c r="F715" s="5"/>
      <c r="G715" s="55"/>
      <c r="I715" s="5"/>
      <c r="J715" s="5"/>
      <c r="K715" s="5"/>
      <c r="L715" s="5"/>
      <c r="M715" s="5"/>
      <c r="N715" s="5"/>
      <c r="O715" s="5"/>
      <c r="P715" s="5"/>
      <c r="Q715" s="13"/>
      <c r="R715" s="13"/>
      <c r="S715" s="5"/>
    </row>
    <row r="716" spans="1:19" ht="15.75" customHeight="1" x14ac:dyDescent="0.3">
      <c r="A716" s="5"/>
      <c r="B716" s="5"/>
      <c r="C716" s="5"/>
      <c r="D716" s="5"/>
      <c r="E716" s="5"/>
      <c r="F716" s="5"/>
      <c r="G716" s="55"/>
      <c r="I716" s="5"/>
      <c r="J716" s="5"/>
      <c r="K716" s="5"/>
      <c r="L716" s="5"/>
      <c r="M716" s="5"/>
      <c r="N716" s="5"/>
      <c r="O716" s="5"/>
      <c r="P716" s="5"/>
      <c r="Q716" s="13"/>
      <c r="R716" s="13"/>
      <c r="S716" s="5"/>
    </row>
    <row r="717" spans="1:19" ht="15.75" customHeight="1" x14ac:dyDescent="0.3">
      <c r="A717" s="5"/>
      <c r="B717" s="5"/>
      <c r="C717" s="5"/>
      <c r="D717" s="5"/>
      <c r="E717" s="5"/>
      <c r="F717" s="5"/>
      <c r="G717" s="55"/>
      <c r="I717" s="5"/>
      <c r="J717" s="5"/>
      <c r="K717" s="5"/>
      <c r="L717" s="5"/>
      <c r="M717" s="5"/>
      <c r="N717" s="5"/>
      <c r="O717" s="5"/>
      <c r="P717" s="5"/>
      <c r="Q717" s="13"/>
      <c r="R717" s="13"/>
      <c r="S717" s="5"/>
    </row>
    <row r="718" spans="1:19" ht="15.75" customHeight="1" x14ac:dyDescent="0.3">
      <c r="A718" s="5"/>
      <c r="B718" s="5"/>
      <c r="C718" s="5"/>
      <c r="D718" s="5"/>
      <c r="E718" s="5"/>
      <c r="F718" s="5"/>
      <c r="G718" s="55"/>
      <c r="I718" s="5"/>
      <c r="J718" s="5"/>
      <c r="K718" s="5"/>
      <c r="L718" s="5"/>
      <c r="M718" s="5"/>
      <c r="N718" s="5"/>
      <c r="O718" s="5"/>
      <c r="P718" s="5"/>
      <c r="Q718" s="13"/>
      <c r="R718" s="13"/>
      <c r="S718" s="5"/>
    </row>
    <row r="719" spans="1:19" ht="15.75" customHeight="1" x14ac:dyDescent="0.3">
      <c r="A719" s="5"/>
      <c r="B719" s="5"/>
      <c r="C719" s="5"/>
      <c r="D719" s="5"/>
      <c r="E719" s="5"/>
      <c r="F719" s="5"/>
      <c r="G719" s="55"/>
      <c r="I719" s="5"/>
      <c r="J719" s="5"/>
      <c r="K719" s="5"/>
      <c r="L719" s="5"/>
      <c r="M719" s="5"/>
      <c r="N719" s="5"/>
      <c r="O719" s="5"/>
      <c r="P719" s="5"/>
      <c r="Q719" s="13"/>
      <c r="R719" s="13"/>
      <c r="S719" s="5"/>
    </row>
    <row r="720" spans="1:19" ht="15.75" customHeight="1" x14ac:dyDescent="0.3">
      <c r="A720" s="5"/>
      <c r="B720" s="5"/>
      <c r="C720" s="5"/>
      <c r="D720" s="5"/>
      <c r="E720" s="5"/>
      <c r="F720" s="5"/>
      <c r="G720" s="55"/>
      <c r="I720" s="5"/>
      <c r="J720" s="5"/>
      <c r="K720" s="5"/>
      <c r="L720" s="5"/>
      <c r="M720" s="5"/>
      <c r="N720" s="5"/>
      <c r="O720" s="5"/>
      <c r="P720" s="5"/>
      <c r="Q720" s="13"/>
      <c r="R720" s="13"/>
      <c r="S720" s="5"/>
    </row>
    <row r="721" spans="1:19" ht="15.75" customHeight="1" x14ac:dyDescent="0.3">
      <c r="A721" s="5"/>
      <c r="B721" s="5"/>
      <c r="C721" s="5"/>
      <c r="D721" s="5"/>
      <c r="E721" s="5"/>
      <c r="F721" s="5"/>
      <c r="G721" s="55"/>
      <c r="I721" s="5"/>
      <c r="J721" s="5"/>
      <c r="K721" s="5"/>
      <c r="L721" s="5"/>
      <c r="M721" s="5"/>
      <c r="N721" s="5"/>
      <c r="O721" s="5"/>
      <c r="P721" s="5"/>
      <c r="Q721" s="13"/>
      <c r="R721" s="13"/>
      <c r="S721" s="5"/>
    </row>
    <row r="722" spans="1:19" ht="15.75" customHeight="1" x14ac:dyDescent="0.3">
      <c r="A722" s="5"/>
      <c r="B722" s="5"/>
      <c r="C722" s="5"/>
      <c r="D722" s="5"/>
      <c r="E722" s="5"/>
      <c r="F722" s="5"/>
      <c r="G722" s="55"/>
      <c r="I722" s="5"/>
      <c r="J722" s="5"/>
      <c r="K722" s="5"/>
      <c r="L722" s="5"/>
      <c r="M722" s="5"/>
      <c r="N722" s="5"/>
      <c r="O722" s="5"/>
      <c r="P722" s="5"/>
      <c r="Q722" s="13"/>
      <c r="R722" s="13"/>
      <c r="S722" s="5"/>
    </row>
    <row r="723" spans="1:19" ht="15.75" customHeight="1" x14ac:dyDescent="0.3">
      <c r="A723" s="5"/>
      <c r="B723" s="5"/>
      <c r="C723" s="5"/>
      <c r="D723" s="5"/>
      <c r="E723" s="5"/>
      <c r="F723" s="5"/>
      <c r="G723" s="55"/>
      <c r="I723" s="5"/>
      <c r="J723" s="5"/>
      <c r="K723" s="5"/>
      <c r="L723" s="5"/>
      <c r="M723" s="5"/>
      <c r="N723" s="5"/>
      <c r="O723" s="5"/>
      <c r="P723" s="5"/>
      <c r="Q723" s="13"/>
      <c r="R723" s="13"/>
      <c r="S723" s="5"/>
    </row>
    <row r="724" spans="1:19" ht="15.75" customHeight="1" x14ac:dyDescent="0.3">
      <c r="A724" s="5"/>
      <c r="B724" s="5"/>
      <c r="C724" s="5"/>
      <c r="D724" s="5"/>
      <c r="E724" s="5"/>
      <c r="F724" s="5"/>
      <c r="G724" s="55"/>
      <c r="I724" s="5"/>
      <c r="J724" s="5"/>
      <c r="K724" s="5"/>
      <c r="L724" s="5"/>
      <c r="M724" s="5"/>
      <c r="N724" s="5"/>
      <c r="O724" s="5"/>
      <c r="P724" s="5"/>
      <c r="Q724" s="13"/>
      <c r="R724" s="13"/>
      <c r="S724" s="5"/>
    </row>
    <row r="725" spans="1:19" ht="15.75" customHeight="1" x14ac:dyDescent="0.3">
      <c r="A725" s="5"/>
      <c r="B725" s="5"/>
      <c r="C725" s="5"/>
      <c r="D725" s="5"/>
      <c r="E725" s="5"/>
      <c r="F725" s="5"/>
      <c r="G725" s="55"/>
      <c r="I725" s="5"/>
      <c r="J725" s="5"/>
      <c r="K725" s="5"/>
      <c r="L725" s="5"/>
      <c r="M725" s="5"/>
      <c r="N725" s="5"/>
      <c r="O725" s="5"/>
      <c r="P725" s="5"/>
      <c r="Q725" s="13"/>
      <c r="R725" s="13"/>
      <c r="S725" s="5"/>
    </row>
    <row r="726" spans="1:19" ht="15.75" customHeight="1" x14ac:dyDescent="0.3">
      <c r="A726" s="5"/>
      <c r="B726" s="5"/>
      <c r="C726" s="5"/>
      <c r="D726" s="5"/>
      <c r="E726" s="5"/>
      <c r="F726" s="5"/>
      <c r="G726" s="55"/>
      <c r="I726" s="5"/>
      <c r="J726" s="5"/>
      <c r="K726" s="5"/>
      <c r="L726" s="5"/>
      <c r="M726" s="5"/>
      <c r="N726" s="5"/>
      <c r="O726" s="5"/>
      <c r="P726" s="5"/>
      <c r="Q726" s="13"/>
      <c r="R726" s="13"/>
      <c r="S726" s="5"/>
    </row>
    <row r="727" spans="1:19" ht="15.75" customHeight="1" x14ac:dyDescent="0.3">
      <c r="A727" s="5"/>
      <c r="B727" s="5"/>
      <c r="C727" s="5"/>
      <c r="D727" s="5"/>
      <c r="E727" s="5"/>
      <c r="F727" s="5"/>
      <c r="G727" s="55"/>
      <c r="I727" s="5"/>
      <c r="J727" s="5"/>
      <c r="K727" s="5"/>
      <c r="L727" s="5"/>
      <c r="M727" s="5"/>
      <c r="N727" s="5"/>
      <c r="O727" s="5"/>
      <c r="P727" s="5"/>
      <c r="Q727" s="13"/>
      <c r="R727" s="13"/>
      <c r="S727" s="5"/>
    </row>
    <row r="728" spans="1:19" ht="15.75" customHeight="1" x14ac:dyDescent="0.3">
      <c r="A728" s="5"/>
      <c r="B728" s="5"/>
      <c r="C728" s="5"/>
      <c r="D728" s="5"/>
      <c r="E728" s="5"/>
      <c r="F728" s="5"/>
      <c r="G728" s="55"/>
      <c r="I728" s="5"/>
      <c r="J728" s="5"/>
      <c r="K728" s="5"/>
      <c r="L728" s="5"/>
      <c r="M728" s="5"/>
      <c r="N728" s="5"/>
      <c r="O728" s="5"/>
      <c r="P728" s="5"/>
      <c r="Q728" s="13"/>
      <c r="R728" s="13"/>
      <c r="S728" s="5"/>
    </row>
    <row r="729" spans="1:19" ht="15.75" customHeight="1" x14ac:dyDescent="0.3">
      <c r="A729" s="5"/>
      <c r="B729" s="5"/>
      <c r="C729" s="5"/>
      <c r="D729" s="5"/>
      <c r="E729" s="5"/>
      <c r="F729" s="5"/>
      <c r="G729" s="55"/>
      <c r="I729" s="5"/>
      <c r="J729" s="5"/>
      <c r="K729" s="5"/>
      <c r="L729" s="5"/>
      <c r="M729" s="5"/>
      <c r="N729" s="5"/>
      <c r="O729" s="5"/>
      <c r="P729" s="5"/>
      <c r="Q729" s="13"/>
      <c r="R729" s="13"/>
      <c r="S729" s="5"/>
    </row>
    <row r="730" spans="1:19" ht="15.75" customHeight="1" x14ac:dyDescent="0.3">
      <c r="A730" s="5"/>
      <c r="B730" s="5"/>
      <c r="C730" s="5"/>
      <c r="D730" s="5"/>
      <c r="E730" s="5"/>
      <c r="F730" s="5"/>
      <c r="G730" s="55"/>
      <c r="I730" s="5"/>
      <c r="J730" s="5"/>
      <c r="K730" s="5"/>
      <c r="L730" s="5"/>
      <c r="M730" s="5"/>
      <c r="N730" s="5"/>
      <c r="O730" s="5"/>
      <c r="P730" s="5"/>
      <c r="Q730" s="13"/>
      <c r="R730" s="13"/>
      <c r="S730" s="5"/>
    </row>
    <row r="731" spans="1:19" ht="15.75" customHeight="1" x14ac:dyDescent="0.3">
      <c r="A731" s="5"/>
      <c r="B731" s="5"/>
      <c r="C731" s="5"/>
      <c r="D731" s="5"/>
      <c r="E731" s="5"/>
      <c r="F731" s="5"/>
      <c r="G731" s="55"/>
      <c r="I731" s="5"/>
      <c r="J731" s="5"/>
      <c r="K731" s="5"/>
      <c r="L731" s="5"/>
      <c r="M731" s="5"/>
      <c r="N731" s="5"/>
      <c r="O731" s="5"/>
      <c r="P731" s="5"/>
      <c r="Q731" s="13"/>
      <c r="R731" s="13"/>
      <c r="S731" s="5"/>
    </row>
    <row r="732" spans="1:19" ht="15.75" customHeight="1" x14ac:dyDescent="0.3">
      <c r="A732" s="5"/>
      <c r="B732" s="5"/>
      <c r="C732" s="5"/>
      <c r="D732" s="5"/>
      <c r="E732" s="5"/>
      <c r="F732" s="5"/>
      <c r="G732" s="55"/>
      <c r="I732" s="5"/>
      <c r="J732" s="5"/>
      <c r="K732" s="5"/>
      <c r="L732" s="5"/>
      <c r="M732" s="5"/>
      <c r="N732" s="5"/>
      <c r="O732" s="5"/>
      <c r="P732" s="5"/>
      <c r="Q732" s="13"/>
      <c r="R732" s="13"/>
      <c r="S732" s="5"/>
    </row>
    <row r="733" spans="1:19" ht="15.75" customHeight="1" x14ac:dyDescent="0.3">
      <c r="A733" s="5"/>
      <c r="B733" s="5"/>
      <c r="C733" s="5"/>
      <c r="D733" s="5"/>
      <c r="E733" s="5"/>
      <c r="F733" s="5"/>
      <c r="G733" s="55"/>
      <c r="I733" s="5"/>
      <c r="J733" s="5"/>
      <c r="K733" s="5"/>
      <c r="L733" s="5"/>
      <c r="M733" s="5"/>
      <c r="N733" s="5"/>
      <c r="O733" s="5"/>
      <c r="P733" s="5"/>
      <c r="Q733" s="13"/>
      <c r="R733" s="13"/>
      <c r="S733" s="5"/>
    </row>
    <row r="734" spans="1:19" ht="15.75" customHeight="1" x14ac:dyDescent="0.3">
      <c r="A734" s="5"/>
      <c r="B734" s="5"/>
      <c r="C734" s="5"/>
      <c r="D734" s="5"/>
      <c r="E734" s="5"/>
      <c r="F734" s="5"/>
      <c r="G734" s="55"/>
      <c r="I734" s="5"/>
      <c r="J734" s="5"/>
      <c r="K734" s="5"/>
      <c r="L734" s="5"/>
      <c r="M734" s="5"/>
      <c r="N734" s="5"/>
      <c r="O734" s="5"/>
      <c r="P734" s="5"/>
      <c r="Q734" s="13"/>
      <c r="R734" s="13"/>
      <c r="S734" s="5"/>
    </row>
    <row r="735" spans="1:19" ht="15.75" customHeight="1" x14ac:dyDescent="0.3">
      <c r="A735" s="5"/>
      <c r="B735" s="5"/>
      <c r="C735" s="5"/>
      <c r="D735" s="5"/>
      <c r="E735" s="5"/>
      <c r="F735" s="5"/>
      <c r="G735" s="55"/>
      <c r="I735" s="5"/>
      <c r="J735" s="5"/>
      <c r="K735" s="5"/>
      <c r="L735" s="5"/>
      <c r="M735" s="5"/>
      <c r="N735" s="5"/>
      <c r="O735" s="5"/>
      <c r="P735" s="5"/>
      <c r="Q735" s="13"/>
      <c r="R735" s="13"/>
      <c r="S735" s="5"/>
    </row>
    <row r="736" spans="1:19" ht="15.75" customHeight="1" x14ac:dyDescent="0.3">
      <c r="A736" s="5"/>
      <c r="B736" s="5"/>
      <c r="C736" s="5"/>
      <c r="D736" s="5"/>
      <c r="E736" s="5"/>
      <c r="F736" s="5"/>
      <c r="G736" s="55"/>
      <c r="I736" s="5"/>
      <c r="J736" s="5"/>
      <c r="K736" s="5"/>
      <c r="L736" s="5"/>
      <c r="M736" s="5"/>
      <c r="N736" s="5"/>
      <c r="O736" s="5"/>
      <c r="P736" s="5"/>
      <c r="Q736" s="13"/>
      <c r="R736" s="13"/>
      <c r="S736" s="5"/>
    </row>
    <row r="737" spans="1:19" ht="15.75" customHeight="1" x14ac:dyDescent="0.3">
      <c r="A737" s="5"/>
      <c r="B737" s="5"/>
      <c r="C737" s="5"/>
      <c r="D737" s="5"/>
      <c r="E737" s="5"/>
      <c r="F737" s="5"/>
      <c r="G737" s="55"/>
      <c r="I737" s="5"/>
      <c r="J737" s="5"/>
      <c r="K737" s="5"/>
      <c r="L737" s="5"/>
      <c r="M737" s="5"/>
      <c r="N737" s="5"/>
      <c r="O737" s="5"/>
      <c r="P737" s="5"/>
      <c r="Q737" s="13"/>
      <c r="R737" s="13"/>
      <c r="S737" s="5"/>
    </row>
    <row r="738" spans="1:19" ht="15.75" customHeight="1" x14ac:dyDescent="0.3">
      <c r="A738" s="5"/>
      <c r="B738" s="5"/>
      <c r="C738" s="5"/>
      <c r="D738" s="5"/>
      <c r="E738" s="5"/>
      <c r="F738" s="5"/>
      <c r="G738" s="55"/>
      <c r="I738" s="5"/>
      <c r="J738" s="5"/>
      <c r="K738" s="5"/>
      <c r="L738" s="5"/>
      <c r="M738" s="5"/>
      <c r="N738" s="5"/>
      <c r="O738" s="5"/>
      <c r="P738" s="5"/>
      <c r="Q738" s="13"/>
      <c r="R738" s="13"/>
      <c r="S738" s="5"/>
    </row>
    <row r="739" spans="1:19" ht="15.75" customHeight="1" x14ac:dyDescent="0.3">
      <c r="A739" s="5"/>
      <c r="B739" s="5"/>
      <c r="C739" s="5"/>
      <c r="D739" s="5"/>
      <c r="E739" s="5"/>
      <c r="F739" s="5"/>
      <c r="G739" s="55"/>
      <c r="I739" s="5"/>
      <c r="J739" s="5"/>
      <c r="K739" s="5"/>
      <c r="L739" s="5"/>
      <c r="M739" s="5"/>
      <c r="N739" s="5"/>
      <c r="O739" s="5"/>
      <c r="P739" s="5"/>
      <c r="Q739" s="13"/>
      <c r="R739" s="13"/>
      <c r="S739" s="5"/>
    </row>
    <row r="740" spans="1:19" ht="15.75" customHeight="1" x14ac:dyDescent="0.3">
      <c r="A740" s="5"/>
      <c r="B740" s="5"/>
      <c r="C740" s="5"/>
      <c r="D740" s="5"/>
      <c r="E740" s="5"/>
      <c r="F740" s="5"/>
      <c r="G740" s="55"/>
      <c r="I740" s="5"/>
      <c r="J740" s="5"/>
      <c r="K740" s="5"/>
      <c r="L740" s="5"/>
      <c r="M740" s="5"/>
      <c r="N740" s="5"/>
      <c r="O740" s="5"/>
      <c r="P740" s="5"/>
      <c r="Q740" s="13"/>
      <c r="R740" s="13"/>
      <c r="S740" s="5"/>
    </row>
    <row r="741" spans="1:19" ht="15.75" customHeight="1" x14ac:dyDescent="0.3">
      <c r="A741" s="5"/>
      <c r="B741" s="5"/>
      <c r="C741" s="5"/>
      <c r="D741" s="5"/>
      <c r="E741" s="5"/>
      <c r="F741" s="5"/>
      <c r="G741" s="55"/>
      <c r="I741" s="5"/>
      <c r="J741" s="5"/>
      <c r="K741" s="5"/>
      <c r="L741" s="5"/>
      <c r="M741" s="5"/>
      <c r="N741" s="5"/>
      <c r="O741" s="5"/>
      <c r="P741" s="5"/>
      <c r="Q741" s="13"/>
      <c r="R741" s="13"/>
      <c r="S741" s="5"/>
    </row>
    <row r="742" spans="1:19" ht="15.75" customHeight="1" x14ac:dyDescent="0.3">
      <c r="A742" s="5"/>
      <c r="B742" s="5"/>
      <c r="C742" s="5"/>
      <c r="D742" s="5"/>
      <c r="E742" s="5"/>
      <c r="F742" s="5"/>
      <c r="G742" s="55"/>
      <c r="I742" s="5"/>
      <c r="J742" s="5"/>
      <c r="K742" s="5"/>
      <c r="L742" s="5"/>
      <c r="M742" s="5"/>
      <c r="N742" s="5"/>
      <c r="O742" s="5"/>
      <c r="P742" s="5"/>
      <c r="Q742" s="13"/>
      <c r="R742" s="13"/>
      <c r="S742" s="5"/>
    </row>
    <row r="743" spans="1:19" ht="15.75" customHeight="1" x14ac:dyDescent="0.3">
      <c r="A743" s="5"/>
      <c r="B743" s="5"/>
      <c r="C743" s="5"/>
      <c r="D743" s="5"/>
      <c r="E743" s="5"/>
      <c r="F743" s="5"/>
      <c r="G743" s="55"/>
      <c r="I743" s="5"/>
      <c r="J743" s="5"/>
      <c r="K743" s="5"/>
      <c r="L743" s="5"/>
      <c r="M743" s="5"/>
      <c r="N743" s="5"/>
      <c r="O743" s="5"/>
      <c r="P743" s="5"/>
      <c r="Q743" s="13"/>
      <c r="R743" s="13"/>
      <c r="S743" s="5"/>
    </row>
    <row r="744" spans="1:19" ht="15.75" customHeight="1" x14ac:dyDescent="0.3">
      <c r="A744" s="5"/>
      <c r="B744" s="5"/>
      <c r="C744" s="5"/>
      <c r="D744" s="5"/>
      <c r="E744" s="5"/>
      <c r="F744" s="5"/>
      <c r="G744" s="55"/>
      <c r="I744" s="5"/>
      <c r="J744" s="5"/>
      <c r="K744" s="5"/>
      <c r="L744" s="5"/>
      <c r="M744" s="5"/>
      <c r="N744" s="5"/>
      <c r="O744" s="5"/>
      <c r="P744" s="5"/>
      <c r="Q744" s="13"/>
      <c r="R744" s="13"/>
      <c r="S744" s="5"/>
    </row>
    <row r="745" spans="1:19" ht="15.75" customHeight="1" x14ac:dyDescent="0.3">
      <c r="A745" s="5"/>
      <c r="B745" s="5"/>
      <c r="C745" s="5"/>
      <c r="D745" s="5"/>
      <c r="E745" s="5"/>
      <c r="F745" s="5"/>
      <c r="G745" s="55"/>
      <c r="I745" s="5"/>
      <c r="J745" s="5"/>
      <c r="K745" s="5"/>
      <c r="L745" s="5"/>
      <c r="M745" s="5"/>
      <c r="N745" s="5"/>
      <c r="O745" s="5"/>
      <c r="P745" s="5"/>
      <c r="Q745" s="13"/>
      <c r="R745" s="13"/>
      <c r="S745" s="5"/>
    </row>
    <row r="746" spans="1:19" ht="15.75" customHeight="1" x14ac:dyDescent="0.3">
      <c r="A746" s="5"/>
      <c r="B746" s="5"/>
      <c r="C746" s="5"/>
      <c r="D746" s="5"/>
      <c r="E746" s="5"/>
      <c r="F746" s="5"/>
      <c r="G746" s="55"/>
      <c r="I746" s="5"/>
      <c r="J746" s="5"/>
      <c r="K746" s="5"/>
      <c r="L746" s="5"/>
      <c r="M746" s="5"/>
      <c r="N746" s="5"/>
      <c r="O746" s="5"/>
      <c r="P746" s="5"/>
      <c r="Q746" s="13"/>
      <c r="R746" s="13"/>
      <c r="S746" s="5"/>
    </row>
    <row r="747" spans="1:19" ht="15.75" customHeight="1" x14ac:dyDescent="0.3">
      <c r="A747" s="5"/>
      <c r="B747" s="5"/>
      <c r="C747" s="5"/>
      <c r="D747" s="5"/>
      <c r="E747" s="5"/>
      <c r="F747" s="5"/>
      <c r="G747" s="55"/>
      <c r="I747" s="5"/>
      <c r="J747" s="5"/>
      <c r="K747" s="5"/>
      <c r="L747" s="5"/>
      <c r="M747" s="5"/>
      <c r="N747" s="5"/>
      <c r="O747" s="5"/>
      <c r="P747" s="5"/>
      <c r="Q747" s="13"/>
      <c r="R747" s="13"/>
      <c r="S747" s="5"/>
    </row>
    <row r="748" spans="1:19" ht="15.75" customHeight="1" x14ac:dyDescent="0.3">
      <c r="A748" s="5"/>
      <c r="B748" s="5"/>
      <c r="C748" s="5"/>
      <c r="D748" s="5"/>
      <c r="E748" s="5"/>
      <c r="F748" s="5"/>
      <c r="G748" s="55"/>
      <c r="I748" s="5"/>
      <c r="J748" s="5"/>
      <c r="K748" s="5"/>
      <c r="L748" s="5"/>
      <c r="M748" s="5"/>
      <c r="N748" s="5"/>
      <c r="O748" s="5"/>
      <c r="P748" s="5"/>
      <c r="Q748" s="13"/>
      <c r="R748" s="13"/>
      <c r="S748" s="5"/>
    </row>
    <row r="749" spans="1:19" ht="15.75" customHeight="1" x14ac:dyDescent="0.3">
      <c r="A749" s="5"/>
      <c r="B749" s="5"/>
      <c r="C749" s="5"/>
      <c r="D749" s="5"/>
      <c r="E749" s="5"/>
      <c r="F749" s="5"/>
      <c r="G749" s="55"/>
      <c r="I749" s="5"/>
      <c r="J749" s="5"/>
      <c r="K749" s="5"/>
      <c r="L749" s="5"/>
      <c r="M749" s="5"/>
      <c r="N749" s="5"/>
      <c r="O749" s="5"/>
      <c r="P749" s="5"/>
      <c r="Q749" s="13"/>
      <c r="R749" s="13"/>
      <c r="S749" s="5"/>
    </row>
    <row r="750" spans="1:19" ht="15.75" customHeight="1" x14ac:dyDescent="0.3">
      <c r="A750" s="5"/>
      <c r="B750" s="5"/>
      <c r="C750" s="5"/>
      <c r="D750" s="5"/>
      <c r="E750" s="5"/>
      <c r="F750" s="5"/>
      <c r="G750" s="55"/>
      <c r="I750" s="5"/>
      <c r="J750" s="5"/>
      <c r="K750" s="5"/>
      <c r="L750" s="5"/>
      <c r="M750" s="5"/>
      <c r="N750" s="5"/>
      <c r="O750" s="5"/>
      <c r="P750" s="5"/>
      <c r="Q750" s="13"/>
      <c r="R750" s="13"/>
      <c r="S750" s="5"/>
    </row>
    <row r="751" spans="1:19" ht="15.75" customHeight="1" x14ac:dyDescent="0.3">
      <c r="A751" s="5"/>
      <c r="B751" s="5"/>
      <c r="C751" s="5"/>
      <c r="D751" s="5"/>
      <c r="E751" s="5"/>
      <c r="F751" s="5"/>
      <c r="G751" s="55"/>
      <c r="I751" s="5"/>
      <c r="J751" s="5"/>
      <c r="K751" s="5"/>
      <c r="L751" s="5"/>
      <c r="M751" s="5"/>
      <c r="N751" s="5"/>
      <c r="O751" s="5"/>
      <c r="P751" s="5"/>
      <c r="Q751" s="13"/>
      <c r="R751" s="13"/>
      <c r="S751" s="5"/>
    </row>
    <row r="752" spans="1:19" ht="15.75" customHeight="1" x14ac:dyDescent="0.3">
      <c r="A752" s="5"/>
      <c r="B752" s="5"/>
      <c r="C752" s="5"/>
      <c r="D752" s="5"/>
      <c r="E752" s="5"/>
      <c r="F752" s="5"/>
      <c r="G752" s="55"/>
      <c r="I752" s="5"/>
      <c r="J752" s="5"/>
      <c r="K752" s="5"/>
      <c r="L752" s="5"/>
      <c r="M752" s="5"/>
      <c r="N752" s="5"/>
      <c r="O752" s="5"/>
      <c r="P752" s="5"/>
      <c r="Q752" s="13"/>
      <c r="R752" s="13"/>
      <c r="S752" s="5"/>
    </row>
    <row r="753" spans="1:19" ht="15.75" customHeight="1" x14ac:dyDescent="0.3">
      <c r="A753" s="5"/>
      <c r="B753" s="5"/>
      <c r="C753" s="5"/>
      <c r="D753" s="5"/>
      <c r="E753" s="5"/>
      <c r="F753" s="5"/>
      <c r="G753" s="55"/>
      <c r="I753" s="5"/>
      <c r="J753" s="5"/>
      <c r="K753" s="5"/>
      <c r="L753" s="5"/>
      <c r="M753" s="5"/>
      <c r="N753" s="5"/>
      <c r="O753" s="5"/>
      <c r="P753" s="5"/>
      <c r="Q753" s="13"/>
      <c r="R753" s="13"/>
      <c r="S753" s="5"/>
    </row>
    <row r="754" spans="1:19" ht="15.75" customHeight="1" x14ac:dyDescent="0.3">
      <c r="A754" s="5"/>
      <c r="B754" s="5"/>
      <c r="C754" s="5"/>
      <c r="D754" s="5"/>
      <c r="E754" s="5"/>
      <c r="F754" s="5"/>
      <c r="G754" s="55"/>
      <c r="I754" s="5"/>
      <c r="J754" s="5"/>
      <c r="K754" s="5"/>
      <c r="L754" s="5"/>
      <c r="M754" s="5"/>
      <c r="N754" s="5"/>
      <c r="O754" s="5"/>
      <c r="P754" s="5"/>
      <c r="Q754" s="13"/>
      <c r="R754" s="13"/>
      <c r="S754" s="5"/>
    </row>
    <row r="755" spans="1:19" ht="15.75" customHeight="1" x14ac:dyDescent="0.3">
      <c r="A755" s="5"/>
      <c r="B755" s="5"/>
      <c r="C755" s="5"/>
      <c r="D755" s="5"/>
      <c r="E755" s="5"/>
      <c r="F755" s="5"/>
      <c r="G755" s="55"/>
      <c r="I755" s="5"/>
      <c r="J755" s="5"/>
      <c r="K755" s="5"/>
      <c r="L755" s="5"/>
      <c r="M755" s="5"/>
      <c r="N755" s="5"/>
      <c r="O755" s="5"/>
      <c r="P755" s="5"/>
      <c r="Q755" s="13"/>
      <c r="R755" s="13"/>
      <c r="S755" s="5"/>
    </row>
    <row r="756" spans="1:19" ht="15.75" customHeight="1" x14ac:dyDescent="0.3">
      <c r="A756" s="5"/>
      <c r="B756" s="5"/>
      <c r="C756" s="5"/>
      <c r="D756" s="5"/>
      <c r="E756" s="5"/>
      <c r="F756" s="5"/>
      <c r="G756" s="55"/>
      <c r="I756" s="5"/>
      <c r="J756" s="5"/>
      <c r="K756" s="5"/>
      <c r="L756" s="5"/>
      <c r="M756" s="5"/>
      <c r="N756" s="5"/>
      <c r="O756" s="5"/>
      <c r="P756" s="5"/>
      <c r="Q756" s="13"/>
      <c r="R756" s="13"/>
      <c r="S756" s="5"/>
    </row>
    <row r="757" spans="1:19" ht="15.75" customHeight="1" x14ac:dyDescent="0.3">
      <c r="A757" s="5"/>
      <c r="B757" s="5"/>
      <c r="C757" s="5"/>
      <c r="D757" s="5"/>
      <c r="E757" s="5"/>
      <c r="F757" s="5"/>
      <c r="G757" s="55"/>
      <c r="I757" s="5"/>
      <c r="J757" s="5"/>
      <c r="K757" s="5"/>
      <c r="L757" s="5"/>
      <c r="M757" s="5"/>
      <c r="N757" s="5"/>
      <c r="O757" s="5"/>
      <c r="P757" s="5"/>
      <c r="Q757" s="13"/>
      <c r="R757" s="13"/>
      <c r="S757" s="5"/>
    </row>
    <row r="758" spans="1:19" ht="15.75" customHeight="1" x14ac:dyDescent="0.3">
      <c r="A758" s="5"/>
      <c r="B758" s="5"/>
      <c r="C758" s="5"/>
      <c r="D758" s="5"/>
      <c r="E758" s="5"/>
      <c r="F758" s="5"/>
      <c r="G758" s="55"/>
      <c r="I758" s="5"/>
      <c r="J758" s="5"/>
      <c r="K758" s="5"/>
      <c r="L758" s="5"/>
      <c r="M758" s="5"/>
      <c r="N758" s="5"/>
      <c r="O758" s="5"/>
      <c r="P758" s="5"/>
      <c r="Q758" s="13"/>
      <c r="R758" s="13"/>
      <c r="S758" s="5"/>
    </row>
    <row r="759" spans="1:19" ht="15.75" customHeight="1" x14ac:dyDescent="0.3">
      <c r="A759" s="5"/>
      <c r="B759" s="5"/>
      <c r="C759" s="5"/>
      <c r="D759" s="5"/>
      <c r="E759" s="5"/>
      <c r="F759" s="5"/>
      <c r="G759" s="55"/>
      <c r="I759" s="5"/>
      <c r="J759" s="5"/>
      <c r="K759" s="5"/>
      <c r="L759" s="5"/>
      <c r="M759" s="5"/>
      <c r="N759" s="5"/>
      <c r="O759" s="5"/>
      <c r="P759" s="5"/>
      <c r="Q759" s="13"/>
      <c r="R759" s="13"/>
      <c r="S759" s="5"/>
    </row>
    <row r="760" spans="1:19" ht="15.75" customHeight="1" x14ac:dyDescent="0.3">
      <c r="A760" s="5"/>
      <c r="B760" s="5"/>
      <c r="C760" s="5"/>
      <c r="D760" s="5"/>
      <c r="E760" s="5"/>
      <c r="F760" s="5"/>
      <c r="G760" s="55"/>
      <c r="I760" s="5"/>
      <c r="J760" s="5"/>
      <c r="K760" s="5"/>
      <c r="L760" s="5"/>
      <c r="M760" s="5"/>
      <c r="N760" s="5"/>
      <c r="O760" s="5"/>
      <c r="P760" s="5"/>
      <c r="Q760" s="13"/>
      <c r="R760" s="13"/>
      <c r="S760" s="5"/>
    </row>
    <row r="761" spans="1:19" ht="15.75" customHeight="1" x14ac:dyDescent="0.3">
      <c r="A761" s="5"/>
      <c r="B761" s="5"/>
      <c r="C761" s="5"/>
      <c r="D761" s="5"/>
      <c r="E761" s="5"/>
      <c r="F761" s="5"/>
      <c r="G761" s="55"/>
      <c r="I761" s="5"/>
      <c r="J761" s="5"/>
      <c r="K761" s="5"/>
      <c r="L761" s="5"/>
      <c r="M761" s="5"/>
      <c r="N761" s="5"/>
      <c r="O761" s="5"/>
      <c r="P761" s="5"/>
      <c r="Q761" s="13"/>
      <c r="R761" s="13"/>
      <c r="S761" s="5"/>
    </row>
    <row r="762" spans="1:19" ht="15.75" customHeight="1" x14ac:dyDescent="0.3">
      <c r="A762" s="5"/>
      <c r="B762" s="5"/>
      <c r="C762" s="5"/>
      <c r="D762" s="5"/>
      <c r="E762" s="5"/>
      <c r="F762" s="5"/>
      <c r="G762" s="55"/>
      <c r="I762" s="5"/>
      <c r="J762" s="5"/>
      <c r="K762" s="5"/>
      <c r="L762" s="5"/>
      <c r="M762" s="5"/>
      <c r="N762" s="5"/>
      <c r="O762" s="5"/>
      <c r="P762" s="5"/>
      <c r="Q762" s="13"/>
      <c r="R762" s="13"/>
      <c r="S762" s="5"/>
    </row>
    <row r="763" spans="1:19" ht="15.75" customHeight="1" x14ac:dyDescent="0.3">
      <c r="A763" s="5"/>
      <c r="B763" s="5"/>
      <c r="C763" s="5"/>
      <c r="D763" s="5"/>
      <c r="E763" s="5"/>
      <c r="F763" s="5"/>
      <c r="G763" s="55"/>
      <c r="I763" s="5"/>
      <c r="J763" s="5"/>
      <c r="K763" s="5"/>
      <c r="L763" s="5"/>
      <c r="M763" s="5"/>
      <c r="N763" s="5"/>
      <c r="O763" s="5"/>
      <c r="P763" s="5"/>
      <c r="Q763" s="13"/>
      <c r="R763" s="13"/>
      <c r="S763" s="5"/>
    </row>
    <row r="764" spans="1:19" ht="15.75" customHeight="1" x14ac:dyDescent="0.3">
      <c r="A764" s="5"/>
      <c r="B764" s="5"/>
      <c r="C764" s="5"/>
      <c r="D764" s="5"/>
      <c r="E764" s="5"/>
      <c r="F764" s="5"/>
      <c r="G764" s="55"/>
      <c r="I764" s="5"/>
      <c r="J764" s="5"/>
      <c r="K764" s="5"/>
      <c r="L764" s="5"/>
      <c r="M764" s="5"/>
      <c r="N764" s="5"/>
      <c r="O764" s="5"/>
      <c r="P764" s="5"/>
      <c r="Q764" s="13"/>
      <c r="R764" s="13"/>
      <c r="S764" s="5"/>
    </row>
    <row r="765" spans="1:19" ht="15.75" customHeight="1" x14ac:dyDescent="0.3">
      <c r="A765" s="5"/>
      <c r="B765" s="5"/>
      <c r="C765" s="5"/>
      <c r="D765" s="5"/>
      <c r="E765" s="5"/>
      <c r="F765" s="5"/>
      <c r="G765" s="55"/>
      <c r="I765" s="5"/>
      <c r="J765" s="5"/>
      <c r="K765" s="5"/>
      <c r="L765" s="5"/>
      <c r="M765" s="5"/>
      <c r="N765" s="5"/>
      <c r="O765" s="5"/>
      <c r="P765" s="5"/>
      <c r="Q765" s="13"/>
      <c r="R765" s="13"/>
      <c r="S765" s="5"/>
    </row>
    <row r="766" spans="1:19" ht="15.75" customHeight="1" x14ac:dyDescent="0.3">
      <c r="A766" s="5"/>
      <c r="B766" s="5"/>
      <c r="C766" s="5"/>
      <c r="D766" s="5"/>
      <c r="E766" s="5"/>
      <c r="F766" s="5"/>
      <c r="G766" s="55"/>
      <c r="I766" s="5"/>
      <c r="J766" s="5"/>
      <c r="K766" s="5"/>
      <c r="L766" s="5"/>
      <c r="M766" s="5"/>
      <c r="N766" s="5"/>
      <c r="O766" s="5"/>
      <c r="P766" s="5"/>
      <c r="Q766" s="13"/>
      <c r="R766" s="13"/>
      <c r="S766" s="5"/>
    </row>
    <row r="767" spans="1:19" ht="15.75" customHeight="1" x14ac:dyDescent="0.3">
      <c r="A767" s="5"/>
      <c r="B767" s="5"/>
      <c r="C767" s="5"/>
      <c r="D767" s="5"/>
      <c r="E767" s="5"/>
      <c r="F767" s="5"/>
      <c r="G767" s="55"/>
      <c r="I767" s="5"/>
      <c r="J767" s="5"/>
      <c r="K767" s="5"/>
      <c r="L767" s="5"/>
      <c r="M767" s="5"/>
      <c r="N767" s="5"/>
      <c r="O767" s="5"/>
      <c r="P767" s="5"/>
      <c r="Q767" s="13"/>
      <c r="R767" s="13"/>
      <c r="S767" s="5"/>
    </row>
    <row r="768" spans="1:19" ht="15.75" customHeight="1" x14ac:dyDescent="0.3">
      <c r="A768" s="5"/>
      <c r="B768" s="5"/>
      <c r="C768" s="5"/>
      <c r="D768" s="5"/>
      <c r="E768" s="5"/>
      <c r="F768" s="5"/>
      <c r="G768" s="55"/>
      <c r="I768" s="5"/>
      <c r="J768" s="5"/>
      <c r="K768" s="5"/>
      <c r="L768" s="5"/>
      <c r="M768" s="5"/>
      <c r="N768" s="5"/>
      <c r="O768" s="5"/>
      <c r="P768" s="5"/>
      <c r="Q768" s="13"/>
      <c r="R768" s="13"/>
      <c r="S768" s="5"/>
    </row>
    <row r="769" spans="1:19" ht="15.75" customHeight="1" x14ac:dyDescent="0.3">
      <c r="A769" s="5"/>
      <c r="B769" s="5"/>
      <c r="C769" s="5"/>
      <c r="D769" s="5"/>
      <c r="E769" s="5"/>
      <c r="F769" s="5"/>
      <c r="G769" s="55"/>
      <c r="I769" s="5"/>
      <c r="J769" s="5"/>
      <c r="K769" s="5"/>
      <c r="L769" s="5"/>
      <c r="M769" s="5"/>
      <c r="N769" s="5"/>
      <c r="O769" s="5"/>
      <c r="P769" s="5"/>
      <c r="Q769" s="13"/>
      <c r="R769" s="13"/>
      <c r="S769" s="5"/>
    </row>
    <row r="770" spans="1:19" ht="15.75" customHeight="1" x14ac:dyDescent="0.3">
      <c r="A770" s="5"/>
      <c r="B770" s="5"/>
      <c r="C770" s="5"/>
      <c r="D770" s="5"/>
      <c r="E770" s="5"/>
      <c r="F770" s="5"/>
      <c r="G770" s="55"/>
      <c r="I770" s="5"/>
      <c r="J770" s="5"/>
      <c r="K770" s="5"/>
      <c r="L770" s="5"/>
      <c r="M770" s="5"/>
      <c r="N770" s="5"/>
      <c r="O770" s="5"/>
      <c r="P770" s="5"/>
      <c r="Q770" s="13"/>
      <c r="R770" s="13"/>
      <c r="S770" s="5"/>
    </row>
    <row r="771" spans="1:19" ht="15.75" customHeight="1" x14ac:dyDescent="0.3">
      <c r="A771" s="5"/>
      <c r="B771" s="5"/>
      <c r="C771" s="5"/>
      <c r="D771" s="5"/>
      <c r="E771" s="5"/>
      <c r="F771" s="5"/>
      <c r="G771" s="55"/>
      <c r="I771" s="5"/>
      <c r="J771" s="5"/>
      <c r="K771" s="5"/>
      <c r="L771" s="5"/>
      <c r="M771" s="5"/>
      <c r="N771" s="5"/>
      <c r="O771" s="5"/>
      <c r="P771" s="5"/>
      <c r="Q771" s="13"/>
      <c r="R771" s="13"/>
      <c r="S771" s="5"/>
    </row>
    <row r="772" spans="1:19" ht="15.75" customHeight="1" x14ac:dyDescent="0.3">
      <c r="A772" s="5"/>
      <c r="B772" s="5"/>
      <c r="C772" s="5"/>
      <c r="D772" s="5"/>
      <c r="E772" s="5"/>
      <c r="F772" s="5"/>
      <c r="G772" s="55"/>
      <c r="I772" s="5"/>
      <c r="J772" s="5"/>
      <c r="K772" s="5"/>
      <c r="L772" s="5"/>
      <c r="M772" s="5"/>
      <c r="N772" s="5"/>
      <c r="O772" s="5"/>
      <c r="P772" s="5"/>
      <c r="Q772" s="13"/>
      <c r="R772" s="13"/>
      <c r="S772" s="5"/>
    </row>
    <row r="773" spans="1:19" ht="15.75" customHeight="1" x14ac:dyDescent="0.3">
      <c r="A773" s="5"/>
      <c r="B773" s="5"/>
      <c r="C773" s="5"/>
      <c r="D773" s="5"/>
      <c r="E773" s="5"/>
      <c r="F773" s="5"/>
      <c r="G773" s="55"/>
      <c r="I773" s="5"/>
      <c r="J773" s="5"/>
      <c r="K773" s="5"/>
      <c r="L773" s="5"/>
      <c r="M773" s="5"/>
      <c r="N773" s="5"/>
      <c r="O773" s="5"/>
      <c r="P773" s="5"/>
      <c r="Q773" s="13"/>
      <c r="R773" s="13"/>
      <c r="S773" s="5"/>
    </row>
    <row r="774" spans="1:19" ht="15.75" customHeight="1" x14ac:dyDescent="0.3">
      <c r="A774" s="5"/>
      <c r="B774" s="5"/>
      <c r="C774" s="5"/>
      <c r="D774" s="5"/>
      <c r="E774" s="5"/>
      <c r="F774" s="5"/>
      <c r="G774" s="55"/>
      <c r="I774" s="5"/>
      <c r="J774" s="5"/>
      <c r="K774" s="5"/>
      <c r="L774" s="5"/>
      <c r="M774" s="5"/>
      <c r="N774" s="5"/>
      <c r="O774" s="5"/>
      <c r="P774" s="5"/>
      <c r="Q774" s="13"/>
      <c r="R774" s="13"/>
      <c r="S774" s="5"/>
    </row>
    <row r="775" spans="1:19" ht="15.75" customHeight="1" x14ac:dyDescent="0.3">
      <c r="A775" s="5"/>
      <c r="B775" s="5"/>
      <c r="C775" s="5"/>
      <c r="D775" s="5"/>
      <c r="E775" s="5"/>
      <c r="F775" s="5"/>
      <c r="G775" s="55"/>
      <c r="I775" s="5"/>
      <c r="J775" s="5"/>
      <c r="K775" s="5"/>
      <c r="L775" s="5"/>
      <c r="M775" s="5"/>
      <c r="N775" s="5"/>
      <c r="O775" s="5"/>
      <c r="P775" s="5"/>
      <c r="Q775" s="13"/>
      <c r="R775" s="13"/>
      <c r="S775" s="5"/>
    </row>
    <row r="776" spans="1:19" ht="15.75" customHeight="1" x14ac:dyDescent="0.3">
      <c r="A776" s="5"/>
      <c r="B776" s="5"/>
      <c r="C776" s="5"/>
      <c r="D776" s="5"/>
      <c r="E776" s="5"/>
      <c r="F776" s="5"/>
      <c r="G776" s="55"/>
      <c r="I776" s="5"/>
      <c r="J776" s="5"/>
      <c r="K776" s="5"/>
      <c r="L776" s="5"/>
      <c r="M776" s="5"/>
      <c r="N776" s="5"/>
      <c r="O776" s="5"/>
      <c r="P776" s="5"/>
      <c r="Q776" s="13"/>
      <c r="R776" s="13"/>
      <c r="S776" s="5"/>
    </row>
    <row r="777" spans="1:19" ht="15.75" customHeight="1" x14ac:dyDescent="0.3">
      <c r="A777" s="5"/>
      <c r="B777" s="5"/>
      <c r="C777" s="5"/>
      <c r="D777" s="5"/>
      <c r="E777" s="5"/>
      <c r="F777" s="5"/>
      <c r="G777" s="55"/>
      <c r="I777" s="5"/>
      <c r="J777" s="5"/>
      <c r="K777" s="5"/>
      <c r="L777" s="5"/>
      <c r="M777" s="5"/>
      <c r="N777" s="5"/>
      <c r="O777" s="5"/>
      <c r="P777" s="5"/>
      <c r="Q777" s="13"/>
      <c r="R777" s="13"/>
      <c r="S777" s="5"/>
    </row>
    <row r="778" spans="1:19" ht="15.75" customHeight="1" x14ac:dyDescent="0.3">
      <c r="A778" s="5"/>
      <c r="B778" s="5"/>
      <c r="C778" s="5"/>
      <c r="D778" s="5"/>
      <c r="E778" s="5"/>
      <c r="F778" s="5"/>
      <c r="G778" s="55"/>
      <c r="I778" s="5"/>
      <c r="J778" s="5"/>
      <c r="K778" s="5"/>
      <c r="L778" s="5"/>
      <c r="M778" s="5"/>
      <c r="N778" s="5"/>
      <c r="O778" s="5"/>
      <c r="P778" s="5"/>
      <c r="Q778" s="13"/>
      <c r="R778" s="13"/>
      <c r="S778" s="5"/>
    </row>
    <row r="779" spans="1:19" ht="15.75" customHeight="1" x14ac:dyDescent="0.3">
      <c r="A779" s="5"/>
      <c r="B779" s="5"/>
      <c r="C779" s="5"/>
      <c r="D779" s="5"/>
      <c r="E779" s="5"/>
      <c r="F779" s="5"/>
      <c r="G779" s="55"/>
      <c r="I779" s="5"/>
      <c r="J779" s="5"/>
      <c r="K779" s="5"/>
      <c r="L779" s="5"/>
      <c r="M779" s="5"/>
      <c r="N779" s="5"/>
      <c r="O779" s="5"/>
      <c r="P779" s="5"/>
      <c r="Q779" s="13"/>
      <c r="R779" s="13"/>
      <c r="S779" s="5"/>
    </row>
    <row r="780" spans="1:19" ht="15.75" customHeight="1" x14ac:dyDescent="0.3">
      <c r="A780" s="5"/>
      <c r="B780" s="5"/>
      <c r="C780" s="5"/>
      <c r="D780" s="5"/>
      <c r="E780" s="5"/>
      <c r="F780" s="5"/>
      <c r="G780" s="55"/>
      <c r="I780" s="5"/>
      <c r="J780" s="5"/>
      <c r="K780" s="5"/>
      <c r="L780" s="5"/>
      <c r="M780" s="5"/>
      <c r="N780" s="5"/>
      <c r="O780" s="5"/>
      <c r="P780" s="5"/>
      <c r="Q780" s="13"/>
      <c r="R780" s="13"/>
      <c r="S780" s="5"/>
    </row>
    <row r="781" spans="1:19" ht="15.75" customHeight="1" x14ac:dyDescent="0.3">
      <c r="A781" s="5"/>
      <c r="B781" s="5"/>
      <c r="C781" s="5"/>
      <c r="D781" s="5"/>
      <c r="E781" s="5"/>
      <c r="F781" s="5"/>
      <c r="G781" s="55"/>
      <c r="I781" s="5"/>
      <c r="J781" s="5"/>
      <c r="K781" s="5"/>
      <c r="L781" s="5"/>
      <c r="M781" s="5"/>
      <c r="N781" s="5"/>
      <c r="O781" s="5"/>
      <c r="P781" s="5"/>
      <c r="Q781" s="13"/>
      <c r="R781" s="13"/>
      <c r="S781" s="5"/>
    </row>
    <row r="782" spans="1:19" ht="15.75" customHeight="1" x14ac:dyDescent="0.3">
      <c r="A782" s="5"/>
      <c r="B782" s="5"/>
      <c r="C782" s="5"/>
      <c r="D782" s="5"/>
      <c r="E782" s="5"/>
      <c r="F782" s="5"/>
      <c r="G782" s="55"/>
      <c r="I782" s="5"/>
      <c r="J782" s="5"/>
      <c r="K782" s="5"/>
      <c r="L782" s="5"/>
      <c r="M782" s="5"/>
      <c r="N782" s="5"/>
      <c r="O782" s="5"/>
      <c r="P782" s="5"/>
      <c r="Q782" s="13"/>
      <c r="R782" s="13"/>
      <c r="S782" s="5"/>
    </row>
    <row r="783" spans="1:19" ht="15.75" customHeight="1" x14ac:dyDescent="0.3">
      <c r="A783" s="5"/>
      <c r="B783" s="5"/>
      <c r="C783" s="5"/>
      <c r="D783" s="5"/>
      <c r="E783" s="5"/>
      <c r="F783" s="5"/>
      <c r="G783" s="55"/>
      <c r="I783" s="5"/>
      <c r="J783" s="5"/>
      <c r="K783" s="5"/>
      <c r="L783" s="5"/>
      <c r="M783" s="5"/>
      <c r="N783" s="5"/>
      <c r="O783" s="5"/>
      <c r="P783" s="5"/>
      <c r="Q783" s="13"/>
      <c r="R783" s="13"/>
      <c r="S783" s="5"/>
    </row>
    <row r="784" spans="1:19" ht="15.75" customHeight="1" x14ac:dyDescent="0.3">
      <c r="A784" s="5"/>
      <c r="B784" s="5"/>
      <c r="C784" s="5"/>
      <c r="D784" s="5"/>
      <c r="E784" s="5"/>
      <c r="F784" s="5"/>
      <c r="G784" s="55"/>
      <c r="I784" s="5"/>
      <c r="J784" s="5"/>
      <c r="K784" s="5"/>
      <c r="L784" s="5"/>
      <c r="M784" s="5"/>
      <c r="N784" s="5"/>
      <c r="O784" s="5"/>
      <c r="P784" s="5"/>
      <c r="Q784" s="13"/>
      <c r="R784" s="13"/>
      <c r="S784" s="5"/>
    </row>
    <row r="785" spans="1:19" ht="15.75" customHeight="1" x14ac:dyDescent="0.3">
      <c r="A785" s="5"/>
      <c r="B785" s="5"/>
      <c r="C785" s="5"/>
      <c r="D785" s="5"/>
      <c r="E785" s="5"/>
      <c r="F785" s="5"/>
      <c r="G785" s="55"/>
      <c r="I785" s="5"/>
      <c r="J785" s="5"/>
      <c r="K785" s="5"/>
      <c r="L785" s="5"/>
      <c r="M785" s="5"/>
      <c r="N785" s="5"/>
      <c r="O785" s="5"/>
      <c r="P785" s="5"/>
      <c r="Q785" s="13"/>
      <c r="R785" s="13"/>
      <c r="S785" s="5"/>
    </row>
    <row r="786" spans="1:19" ht="15.75" customHeight="1" x14ac:dyDescent="0.3">
      <c r="A786" s="5"/>
      <c r="B786" s="5"/>
      <c r="C786" s="5"/>
      <c r="D786" s="5"/>
      <c r="E786" s="5"/>
      <c r="F786" s="5"/>
      <c r="G786" s="55"/>
      <c r="I786" s="5"/>
      <c r="J786" s="5"/>
      <c r="K786" s="5"/>
      <c r="L786" s="5"/>
      <c r="M786" s="5"/>
      <c r="N786" s="5"/>
      <c r="O786" s="5"/>
      <c r="P786" s="5"/>
      <c r="Q786" s="13"/>
      <c r="R786" s="13"/>
      <c r="S786" s="5"/>
    </row>
    <row r="787" spans="1:19" ht="15.75" customHeight="1" x14ac:dyDescent="0.3">
      <c r="A787" s="5"/>
      <c r="B787" s="5"/>
      <c r="C787" s="5"/>
      <c r="D787" s="5"/>
      <c r="E787" s="5"/>
      <c r="F787" s="5"/>
      <c r="G787" s="55"/>
      <c r="I787" s="5"/>
      <c r="J787" s="5"/>
      <c r="K787" s="5"/>
      <c r="L787" s="5"/>
      <c r="M787" s="5"/>
      <c r="N787" s="5"/>
      <c r="O787" s="5"/>
      <c r="P787" s="5"/>
      <c r="Q787" s="13"/>
      <c r="R787" s="13"/>
      <c r="S787" s="5"/>
    </row>
    <row r="788" spans="1:19" ht="15.75" customHeight="1" x14ac:dyDescent="0.3">
      <c r="A788" s="5"/>
      <c r="B788" s="5"/>
      <c r="C788" s="5"/>
      <c r="D788" s="5"/>
      <c r="E788" s="5"/>
      <c r="F788" s="5"/>
      <c r="G788" s="55"/>
      <c r="I788" s="5"/>
      <c r="J788" s="5"/>
      <c r="K788" s="5"/>
      <c r="L788" s="5"/>
      <c r="M788" s="5"/>
      <c r="N788" s="5"/>
      <c r="O788" s="5"/>
      <c r="P788" s="5"/>
      <c r="Q788" s="13"/>
      <c r="R788" s="13"/>
      <c r="S788" s="5"/>
    </row>
    <row r="789" spans="1:19" ht="15.75" customHeight="1" x14ac:dyDescent="0.3">
      <c r="A789" s="5"/>
      <c r="B789" s="5"/>
      <c r="C789" s="5"/>
      <c r="D789" s="5"/>
      <c r="E789" s="5"/>
      <c r="F789" s="5"/>
      <c r="G789" s="55"/>
      <c r="I789" s="5"/>
      <c r="J789" s="5"/>
      <c r="K789" s="5"/>
      <c r="L789" s="5"/>
      <c r="M789" s="5"/>
      <c r="N789" s="5"/>
      <c r="O789" s="5"/>
      <c r="P789" s="5"/>
      <c r="Q789" s="13"/>
      <c r="R789" s="13"/>
      <c r="S789" s="5"/>
    </row>
    <row r="790" spans="1:19" ht="15.75" customHeight="1" x14ac:dyDescent="0.3">
      <c r="A790" s="5"/>
      <c r="B790" s="5"/>
      <c r="C790" s="5"/>
      <c r="D790" s="5"/>
      <c r="E790" s="5"/>
      <c r="F790" s="5"/>
      <c r="G790" s="55"/>
      <c r="I790" s="5"/>
      <c r="J790" s="5"/>
      <c r="K790" s="5"/>
      <c r="L790" s="5"/>
      <c r="M790" s="5"/>
      <c r="N790" s="5"/>
      <c r="O790" s="5"/>
      <c r="P790" s="5"/>
      <c r="Q790" s="13"/>
      <c r="R790" s="13"/>
      <c r="S790" s="5"/>
    </row>
    <row r="791" spans="1:19" ht="15.75" customHeight="1" x14ac:dyDescent="0.3">
      <c r="A791" s="5"/>
      <c r="B791" s="5"/>
      <c r="C791" s="5"/>
      <c r="D791" s="5"/>
      <c r="E791" s="5"/>
      <c r="F791" s="5"/>
      <c r="G791" s="55"/>
      <c r="I791" s="5"/>
      <c r="J791" s="5"/>
      <c r="K791" s="5"/>
      <c r="L791" s="5"/>
      <c r="M791" s="5"/>
      <c r="N791" s="5"/>
      <c r="O791" s="5"/>
      <c r="P791" s="5"/>
      <c r="Q791" s="13"/>
      <c r="R791" s="13"/>
      <c r="S791" s="5"/>
    </row>
    <row r="792" spans="1:19" ht="15.75" customHeight="1" x14ac:dyDescent="0.3">
      <c r="A792" s="5"/>
      <c r="B792" s="5"/>
      <c r="C792" s="5"/>
      <c r="D792" s="5"/>
      <c r="E792" s="5"/>
      <c r="F792" s="5"/>
      <c r="G792" s="55"/>
      <c r="I792" s="5"/>
      <c r="J792" s="5"/>
      <c r="K792" s="5"/>
      <c r="L792" s="5"/>
      <c r="M792" s="5"/>
      <c r="N792" s="5"/>
      <c r="O792" s="5"/>
      <c r="P792" s="5"/>
      <c r="Q792" s="13"/>
      <c r="R792" s="13"/>
      <c r="S792" s="5"/>
    </row>
    <row r="793" spans="1:19" ht="15.75" customHeight="1" x14ac:dyDescent="0.3">
      <c r="A793" s="5"/>
      <c r="B793" s="5"/>
      <c r="C793" s="5"/>
      <c r="D793" s="5"/>
      <c r="E793" s="5"/>
      <c r="F793" s="5"/>
      <c r="G793" s="55"/>
      <c r="I793" s="5"/>
      <c r="J793" s="5"/>
      <c r="K793" s="5"/>
      <c r="L793" s="5"/>
      <c r="M793" s="5"/>
      <c r="N793" s="5"/>
      <c r="O793" s="5"/>
      <c r="P793" s="5"/>
      <c r="Q793" s="13"/>
      <c r="R793" s="13"/>
      <c r="S793" s="5"/>
    </row>
    <row r="794" spans="1:19" ht="15.75" customHeight="1" x14ac:dyDescent="0.3">
      <c r="A794" s="5"/>
      <c r="B794" s="5"/>
      <c r="C794" s="5"/>
      <c r="D794" s="5"/>
      <c r="E794" s="5"/>
      <c r="F794" s="5"/>
      <c r="G794" s="55"/>
      <c r="I794" s="5"/>
      <c r="J794" s="5"/>
      <c r="K794" s="5"/>
      <c r="L794" s="5"/>
      <c r="M794" s="5"/>
      <c r="N794" s="5"/>
      <c r="O794" s="5"/>
      <c r="P794" s="5"/>
      <c r="Q794" s="13"/>
      <c r="R794" s="13"/>
      <c r="S794" s="5"/>
    </row>
    <row r="795" spans="1:19" ht="15.75" customHeight="1" x14ac:dyDescent="0.3">
      <c r="A795" s="5"/>
      <c r="B795" s="5"/>
      <c r="C795" s="5"/>
      <c r="D795" s="5"/>
      <c r="E795" s="5"/>
      <c r="F795" s="5"/>
      <c r="G795" s="55"/>
      <c r="I795" s="5"/>
      <c r="J795" s="5"/>
      <c r="K795" s="5"/>
      <c r="L795" s="5"/>
      <c r="M795" s="5"/>
      <c r="N795" s="5"/>
      <c r="O795" s="5"/>
      <c r="P795" s="5"/>
      <c r="Q795" s="13"/>
      <c r="R795" s="13"/>
      <c r="S795" s="5"/>
    </row>
    <row r="796" spans="1:19" ht="15.75" customHeight="1" x14ac:dyDescent="0.3">
      <c r="A796" s="5"/>
      <c r="B796" s="5"/>
      <c r="C796" s="5"/>
      <c r="D796" s="5"/>
      <c r="E796" s="5"/>
      <c r="F796" s="5"/>
      <c r="G796" s="55"/>
      <c r="I796" s="5"/>
      <c r="J796" s="5"/>
      <c r="K796" s="5"/>
      <c r="L796" s="5"/>
      <c r="M796" s="5"/>
      <c r="N796" s="5"/>
      <c r="O796" s="5"/>
      <c r="P796" s="5"/>
      <c r="Q796" s="13"/>
      <c r="R796" s="13"/>
      <c r="S796" s="5"/>
    </row>
    <row r="797" spans="1:19" ht="15.75" customHeight="1" x14ac:dyDescent="0.3">
      <c r="A797" s="5"/>
      <c r="B797" s="5"/>
      <c r="C797" s="5"/>
      <c r="D797" s="5"/>
      <c r="E797" s="5"/>
      <c r="F797" s="5"/>
      <c r="G797" s="55"/>
      <c r="I797" s="5"/>
      <c r="J797" s="5"/>
      <c r="K797" s="5"/>
      <c r="L797" s="5"/>
      <c r="M797" s="5"/>
      <c r="N797" s="5"/>
      <c r="O797" s="5"/>
      <c r="P797" s="5"/>
      <c r="Q797" s="13"/>
      <c r="R797" s="13"/>
      <c r="S797" s="5"/>
    </row>
    <row r="798" spans="1:19" ht="15.75" customHeight="1" x14ac:dyDescent="0.3">
      <c r="A798" s="5"/>
      <c r="B798" s="5"/>
      <c r="C798" s="5"/>
      <c r="D798" s="5"/>
      <c r="E798" s="5"/>
      <c r="F798" s="5"/>
      <c r="G798" s="55"/>
      <c r="I798" s="5"/>
      <c r="J798" s="5"/>
      <c r="K798" s="5"/>
      <c r="L798" s="5"/>
      <c r="M798" s="5"/>
      <c r="N798" s="5"/>
      <c r="O798" s="5"/>
      <c r="P798" s="5"/>
      <c r="Q798" s="13"/>
      <c r="R798" s="13"/>
      <c r="S798" s="5"/>
    </row>
    <row r="799" spans="1:19" ht="15.75" customHeight="1" x14ac:dyDescent="0.3">
      <c r="A799" s="5"/>
      <c r="B799" s="5"/>
      <c r="C799" s="5"/>
      <c r="D799" s="5"/>
      <c r="E799" s="5"/>
      <c r="F799" s="5"/>
      <c r="G799" s="55"/>
      <c r="I799" s="5"/>
      <c r="J799" s="5"/>
      <c r="K799" s="5"/>
      <c r="L799" s="5"/>
      <c r="M799" s="5"/>
      <c r="N799" s="5"/>
      <c r="O799" s="5"/>
      <c r="P799" s="5"/>
      <c r="Q799" s="13"/>
      <c r="R799" s="13"/>
      <c r="S799" s="5"/>
    </row>
    <row r="800" spans="1:19" ht="15.75" customHeight="1" x14ac:dyDescent="0.3">
      <c r="A800" s="5"/>
      <c r="B800" s="5"/>
      <c r="C800" s="5"/>
      <c r="D800" s="5"/>
      <c r="E800" s="5"/>
      <c r="F800" s="5"/>
      <c r="G800" s="55"/>
      <c r="I800" s="5"/>
      <c r="J800" s="5"/>
      <c r="K800" s="5"/>
      <c r="L800" s="5"/>
      <c r="M800" s="5"/>
      <c r="N800" s="5"/>
      <c r="O800" s="5"/>
      <c r="P800" s="5"/>
      <c r="Q800" s="13"/>
      <c r="R800" s="13"/>
      <c r="S800" s="5"/>
    </row>
    <row r="801" spans="1:19" ht="15.75" customHeight="1" x14ac:dyDescent="0.3">
      <c r="A801" s="5"/>
      <c r="B801" s="5"/>
      <c r="C801" s="5"/>
      <c r="D801" s="5"/>
      <c r="E801" s="5"/>
      <c r="F801" s="5"/>
      <c r="G801" s="55"/>
      <c r="I801" s="5"/>
      <c r="J801" s="5"/>
      <c r="K801" s="5"/>
      <c r="L801" s="5"/>
      <c r="M801" s="5"/>
      <c r="N801" s="5"/>
      <c r="O801" s="5"/>
      <c r="P801" s="5"/>
      <c r="Q801" s="13"/>
      <c r="R801" s="13"/>
      <c r="S801" s="5"/>
    </row>
    <row r="802" spans="1:19" ht="15.75" customHeight="1" x14ac:dyDescent="0.3">
      <c r="A802" s="5"/>
      <c r="B802" s="5"/>
      <c r="C802" s="5"/>
      <c r="D802" s="5"/>
      <c r="E802" s="5"/>
      <c r="F802" s="5"/>
      <c r="G802" s="55"/>
      <c r="I802" s="5"/>
      <c r="J802" s="5"/>
      <c r="K802" s="5"/>
      <c r="L802" s="5"/>
      <c r="M802" s="5"/>
      <c r="N802" s="5"/>
      <c r="O802" s="5"/>
      <c r="P802" s="5"/>
      <c r="Q802" s="13"/>
      <c r="R802" s="13"/>
      <c r="S802" s="5"/>
    </row>
    <row r="803" spans="1:19" ht="15.75" customHeight="1" x14ac:dyDescent="0.3">
      <c r="A803" s="5"/>
      <c r="B803" s="5"/>
      <c r="C803" s="5"/>
      <c r="D803" s="5"/>
      <c r="E803" s="5"/>
      <c r="F803" s="5"/>
      <c r="G803" s="55"/>
      <c r="I803" s="5"/>
      <c r="J803" s="5"/>
      <c r="K803" s="5"/>
      <c r="L803" s="5"/>
      <c r="M803" s="5"/>
      <c r="N803" s="5"/>
      <c r="O803" s="5"/>
      <c r="P803" s="5"/>
      <c r="Q803" s="13"/>
      <c r="R803" s="13"/>
      <c r="S803" s="5"/>
    </row>
    <row r="804" spans="1:19" ht="15.75" customHeight="1" x14ac:dyDescent="0.3">
      <c r="A804" s="5"/>
      <c r="B804" s="5"/>
      <c r="C804" s="5"/>
      <c r="D804" s="5"/>
      <c r="E804" s="5"/>
      <c r="F804" s="5"/>
      <c r="G804" s="55"/>
      <c r="I804" s="5"/>
      <c r="J804" s="5"/>
      <c r="K804" s="5"/>
      <c r="L804" s="5"/>
      <c r="M804" s="5"/>
      <c r="N804" s="5"/>
      <c r="O804" s="5"/>
      <c r="P804" s="5"/>
      <c r="Q804" s="13"/>
      <c r="R804" s="13"/>
      <c r="S804" s="5"/>
    </row>
    <row r="805" spans="1:19" ht="15.75" customHeight="1" x14ac:dyDescent="0.3">
      <c r="A805" s="5"/>
      <c r="B805" s="5"/>
      <c r="C805" s="5"/>
      <c r="D805" s="5"/>
      <c r="E805" s="5"/>
      <c r="F805" s="5"/>
      <c r="G805" s="55"/>
      <c r="I805" s="5"/>
      <c r="J805" s="5"/>
      <c r="K805" s="5"/>
      <c r="L805" s="5"/>
      <c r="M805" s="5"/>
      <c r="N805" s="5"/>
      <c r="O805" s="5"/>
      <c r="P805" s="5"/>
      <c r="Q805" s="13"/>
      <c r="R805" s="13"/>
      <c r="S805" s="5"/>
    </row>
    <row r="806" spans="1:19" ht="15.75" customHeight="1" x14ac:dyDescent="0.3">
      <c r="A806" s="5"/>
      <c r="B806" s="5"/>
      <c r="C806" s="5"/>
      <c r="D806" s="5"/>
      <c r="E806" s="5"/>
      <c r="F806" s="5"/>
      <c r="G806" s="55"/>
      <c r="I806" s="5"/>
      <c r="J806" s="5"/>
      <c r="K806" s="5"/>
      <c r="L806" s="5"/>
      <c r="M806" s="5"/>
      <c r="N806" s="5"/>
      <c r="O806" s="5"/>
      <c r="P806" s="5"/>
      <c r="Q806" s="13"/>
      <c r="R806" s="13"/>
      <c r="S806" s="5"/>
    </row>
    <row r="807" spans="1:19" ht="15.75" customHeight="1" x14ac:dyDescent="0.3">
      <c r="A807" s="5"/>
      <c r="B807" s="5"/>
      <c r="C807" s="5"/>
      <c r="D807" s="5"/>
      <c r="E807" s="5"/>
      <c r="F807" s="5"/>
      <c r="G807" s="55"/>
      <c r="I807" s="5"/>
      <c r="J807" s="5"/>
      <c r="K807" s="5"/>
      <c r="L807" s="5"/>
      <c r="M807" s="5"/>
      <c r="N807" s="5"/>
      <c r="O807" s="5"/>
      <c r="P807" s="5"/>
      <c r="Q807" s="13"/>
      <c r="R807" s="13"/>
      <c r="S807" s="5"/>
    </row>
    <row r="808" spans="1:19" ht="15.75" customHeight="1" x14ac:dyDescent="0.3">
      <c r="A808" s="5"/>
      <c r="B808" s="5"/>
      <c r="C808" s="5"/>
      <c r="D808" s="5"/>
      <c r="E808" s="5"/>
      <c r="F808" s="5"/>
      <c r="G808" s="55"/>
      <c r="I808" s="5"/>
      <c r="J808" s="5"/>
      <c r="K808" s="5"/>
      <c r="L808" s="5"/>
      <c r="M808" s="5"/>
      <c r="N808" s="5"/>
      <c r="O808" s="5"/>
      <c r="P808" s="5"/>
      <c r="Q808" s="13"/>
      <c r="R808" s="13"/>
      <c r="S808" s="5"/>
    </row>
    <row r="809" spans="1:19" ht="15.75" customHeight="1" x14ac:dyDescent="0.3">
      <c r="A809" s="5"/>
      <c r="B809" s="5"/>
      <c r="C809" s="5"/>
      <c r="D809" s="5"/>
      <c r="E809" s="5"/>
      <c r="F809" s="5"/>
      <c r="G809" s="55"/>
      <c r="I809" s="5"/>
      <c r="J809" s="5"/>
      <c r="K809" s="5"/>
      <c r="L809" s="5"/>
      <c r="M809" s="5"/>
      <c r="N809" s="5"/>
      <c r="O809" s="5"/>
      <c r="P809" s="5"/>
      <c r="Q809" s="13"/>
      <c r="R809" s="13"/>
      <c r="S809" s="5"/>
    </row>
    <row r="810" spans="1:19" ht="15.75" customHeight="1" x14ac:dyDescent="0.3">
      <c r="A810" s="5"/>
      <c r="B810" s="5"/>
      <c r="C810" s="5"/>
      <c r="D810" s="5"/>
      <c r="E810" s="5"/>
      <c r="F810" s="5"/>
      <c r="G810" s="55"/>
      <c r="I810" s="5"/>
      <c r="J810" s="5"/>
      <c r="K810" s="5"/>
      <c r="L810" s="5"/>
      <c r="M810" s="5"/>
      <c r="N810" s="5"/>
      <c r="O810" s="5"/>
      <c r="P810" s="5"/>
      <c r="Q810" s="13"/>
      <c r="R810" s="13"/>
      <c r="S810" s="5"/>
    </row>
    <row r="811" spans="1:19" ht="15.75" customHeight="1" x14ac:dyDescent="0.3">
      <c r="A811" s="5"/>
      <c r="B811" s="5"/>
      <c r="C811" s="5"/>
      <c r="D811" s="5"/>
      <c r="E811" s="5"/>
      <c r="F811" s="5"/>
      <c r="G811" s="55"/>
      <c r="I811" s="5"/>
      <c r="J811" s="5"/>
      <c r="K811" s="5"/>
      <c r="L811" s="5"/>
      <c r="M811" s="5"/>
      <c r="N811" s="5"/>
      <c r="O811" s="5"/>
      <c r="P811" s="5"/>
      <c r="Q811" s="13"/>
      <c r="R811" s="13"/>
      <c r="S811" s="5"/>
    </row>
    <row r="812" spans="1:19" ht="15.75" customHeight="1" x14ac:dyDescent="0.3">
      <c r="A812" s="5"/>
      <c r="B812" s="5"/>
      <c r="C812" s="5"/>
      <c r="D812" s="5"/>
      <c r="E812" s="5"/>
      <c r="F812" s="5"/>
      <c r="G812" s="55"/>
      <c r="I812" s="5"/>
      <c r="J812" s="5"/>
      <c r="K812" s="5"/>
      <c r="L812" s="5"/>
      <c r="M812" s="5"/>
      <c r="N812" s="5"/>
      <c r="O812" s="5"/>
      <c r="P812" s="5"/>
      <c r="Q812" s="13"/>
      <c r="R812" s="13"/>
      <c r="S812" s="5"/>
    </row>
    <row r="813" spans="1:19" ht="15.75" customHeight="1" x14ac:dyDescent="0.3">
      <c r="A813" s="5"/>
      <c r="B813" s="5"/>
      <c r="C813" s="5"/>
      <c r="D813" s="5"/>
      <c r="E813" s="5"/>
      <c r="F813" s="5"/>
      <c r="G813" s="55"/>
      <c r="I813" s="5"/>
      <c r="J813" s="5"/>
      <c r="K813" s="5"/>
      <c r="L813" s="5"/>
      <c r="M813" s="5"/>
      <c r="N813" s="5"/>
      <c r="O813" s="5"/>
      <c r="P813" s="5"/>
      <c r="Q813" s="13"/>
      <c r="R813" s="13"/>
      <c r="S813" s="5"/>
    </row>
    <row r="814" spans="1:19" ht="15.75" customHeight="1" x14ac:dyDescent="0.3">
      <c r="A814" s="5"/>
      <c r="B814" s="5"/>
      <c r="C814" s="5"/>
      <c r="D814" s="5"/>
      <c r="E814" s="5"/>
      <c r="F814" s="5"/>
      <c r="G814" s="55"/>
      <c r="I814" s="5"/>
      <c r="J814" s="5"/>
      <c r="K814" s="5"/>
      <c r="L814" s="5"/>
      <c r="M814" s="5"/>
      <c r="N814" s="5"/>
      <c r="O814" s="5"/>
      <c r="P814" s="5"/>
      <c r="Q814" s="13"/>
      <c r="R814" s="13"/>
      <c r="S814" s="5"/>
    </row>
    <row r="815" spans="1:19" ht="15.75" customHeight="1" x14ac:dyDescent="0.3">
      <c r="A815" s="5"/>
      <c r="B815" s="5"/>
      <c r="C815" s="5"/>
      <c r="D815" s="5"/>
      <c r="E815" s="5"/>
      <c r="F815" s="5"/>
      <c r="G815" s="55"/>
      <c r="I815" s="5"/>
      <c r="J815" s="5"/>
      <c r="K815" s="5"/>
      <c r="L815" s="5"/>
      <c r="M815" s="5"/>
      <c r="N815" s="5"/>
      <c r="O815" s="5"/>
      <c r="P815" s="5"/>
      <c r="Q815" s="13"/>
      <c r="R815" s="13"/>
      <c r="S815" s="5"/>
    </row>
    <row r="816" spans="1:19" ht="15.75" customHeight="1" x14ac:dyDescent="0.3">
      <c r="A816" s="5"/>
      <c r="B816" s="5"/>
      <c r="C816" s="5"/>
      <c r="D816" s="5"/>
      <c r="E816" s="5"/>
      <c r="F816" s="5"/>
      <c r="G816" s="55"/>
      <c r="I816" s="5"/>
      <c r="J816" s="5"/>
      <c r="K816" s="5"/>
      <c r="L816" s="5"/>
      <c r="M816" s="5"/>
      <c r="N816" s="5"/>
      <c r="O816" s="5"/>
      <c r="P816" s="5"/>
      <c r="Q816" s="13"/>
      <c r="R816" s="13"/>
      <c r="S816" s="5"/>
    </row>
    <row r="817" spans="1:19" ht="15.75" customHeight="1" x14ac:dyDescent="0.3">
      <c r="A817" s="5"/>
      <c r="B817" s="5"/>
      <c r="C817" s="5"/>
      <c r="D817" s="5"/>
      <c r="E817" s="5"/>
      <c r="F817" s="5"/>
      <c r="G817" s="55"/>
      <c r="I817" s="5"/>
      <c r="J817" s="5"/>
      <c r="K817" s="5"/>
      <c r="L817" s="5"/>
      <c r="M817" s="5"/>
      <c r="N817" s="5"/>
      <c r="O817" s="5"/>
      <c r="P817" s="5"/>
      <c r="Q817" s="13"/>
      <c r="R817" s="13"/>
      <c r="S817" s="5"/>
    </row>
    <row r="818" spans="1:19" ht="15.75" customHeight="1" x14ac:dyDescent="0.3">
      <c r="A818" s="5"/>
      <c r="B818" s="5"/>
      <c r="C818" s="5"/>
      <c r="D818" s="5"/>
      <c r="E818" s="5"/>
      <c r="F818" s="5"/>
      <c r="G818" s="55"/>
      <c r="I818" s="5"/>
      <c r="J818" s="5"/>
      <c r="K818" s="5"/>
      <c r="L818" s="5"/>
      <c r="M818" s="5"/>
      <c r="N818" s="5"/>
      <c r="O818" s="5"/>
      <c r="P818" s="5"/>
      <c r="Q818" s="13"/>
      <c r="R818" s="13"/>
      <c r="S818" s="5"/>
    </row>
    <row r="819" spans="1:19" ht="15.75" customHeight="1" x14ac:dyDescent="0.3">
      <c r="A819" s="5"/>
      <c r="B819" s="5"/>
      <c r="C819" s="5"/>
      <c r="D819" s="5"/>
      <c r="E819" s="5"/>
      <c r="F819" s="5"/>
      <c r="G819" s="55"/>
      <c r="I819" s="5"/>
      <c r="J819" s="5"/>
      <c r="K819" s="5"/>
      <c r="L819" s="5"/>
      <c r="M819" s="5"/>
      <c r="N819" s="5"/>
      <c r="O819" s="5"/>
      <c r="P819" s="5"/>
      <c r="Q819" s="13"/>
      <c r="R819" s="13"/>
      <c r="S819" s="5"/>
    </row>
    <row r="820" spans="1:19" ht="15.75" customHeight="1" x14ac:dyDescent="0.3">
      <c r="A820" s="5"/>
      <c r="B820" s="5"/>
      <c r="C820" s="5"/>
      <c r="D820" s="5"/>
      <c r="E820" s="5"/>
      <c r="F820" s="5"/>
      <c r="G820" s="55"/>
      <c r="I820" s="5"/>
      <c r="J820" s="5"/>
      <c r="K820" s="5"/>
      <c r="L820" s="5"/>
      <c r="M820" s="5"/>
      <c r="N820" s="5"/>
      <c r="O820" s="5"/>
      <c r="P820" s="5"/>
      <c r="Q820" s="13"/>
      <c r="R820" s="13"/>
      <c r="S820" s="5"/>
    </row>
    <row r="821" spans="1:19" ht="15.75" customHeight="1" x14ac:dyDescent="0.3">
      <c r="A821" s="5"/>
      <c r="B821" s="5"/>
      <c r="C821" s="5"/>
      <c r="D821" s="5"/>
      <c r="E821" s="5"/>
      <c r="F821" s="5"/>
      <c r="G821" s="55"/>
      <c r="I821" s="5"/>
      <c r="J821" s="5"/>
      <c r="K821" s="5"/>
      <c r="L821" s="5"/>
      <c r="M821" s="5"/>
      <c r="N821" s="5"/>
      <c r="O821" s="5"/>
      <c r="P821" s="5"/>
      <c r="Q821" s="13"/>
      <c r="R821" s="13"/>
      <c r="S821" s="5"/>
    </row>
    <row r="822" spans="1:19" ht="15.75" customHeight="1" x14ac:dyDescent="0.3">
      <c r="A822" s="5"/>
      <c r="B822" s="5"/>
      <c r="C822" s="5"/>
      <c r="D822" s="5"/>
      <c r="E822" s="5"/>
      <c r="F822" s="5"/>
      <c r="G822" s="55"/>
      <c r="I822" s="5"/>
      <c r="J822" s="5"/>
      <c r="K822" s="5"/>
      <c r="L822" s="5"/>
      <c r="M822" s="5"/>
      <c r="N822" s="5"/>
      <c r="O822" s="5"/>
      <c r="P822" s="5"/>
      <c r="Q822" s="13"/>
      <c r="R822" s="13"/>
      <c r="S822" s="5"/>
    </row>
    <row r="823" spans="1:19" ht="15.75" customHeight="1" x14ac:dyDescent="0.3">
      <c r="A823" s="5"/>
      <c r="B823" s="5"/>
      <c r="C823" s="5"/>
      <c r="D823" s="5"/>
      <c r="E823" s="5"/>
      <c r="F823" s="5"/>
      <c r="G823" s="55"/>
      <c r="I823" s="5"/>
      <c r="J823" s="5"/>
      <c r="K823" s="5"/>
      <c r="L823" s="5"/>
      <c r="M823" s="5"/>
      <c r="N823" s="5"/>
      <c r="O823" s="5"/>
      <c r="P823" s="5"/>
      <c r="Q823" s="13"/>
      <c r="R823" s="13"/>
      <c r="S823" s="5"/>
    </row>
    <row r="824" spans="1:19" ht="15.75" customHeight="1" x14ac:dyDescent="0.3">
      <c r="A824" s="5"/>
      <c r="B824" s="5"/>
      <c r="C824" s="5"/>
      <c r="D824" s="5"/>
      <c r="E824" s="5"/>
      <c r="F824" s="5"/>
      <c r="G824" s="55"/>
      <c r="I824" s="5"/>
      <c r="J824" s="5"/>
      <c r="K824" s="5"/>
      <c r="L824" s="5"/>
      <c r="M824" s="5"/>
      <c r="N824" s="5"/>
      <c r="O824" s="5"/>
      <c r="P824" s="5"/>
      <c r="Q824" s="13"/>
      <c r="R824" s="13"/>
      <c r="S824" s="5"/>
    </row>
    <row r="825" spans="1:19" ht="15.75" customHeight="1" x14ac:dyDescent="0.3">
      <c r="A825" s="5"/>
      <c r="B825" s="5"/>
      <c r="C825" s="5"/>
      <c r="D825" s="5"/>
      <c r="E825" s="5"/>
      <c r="F825" s="5"/>
      <c r="G825" s="55"/>
      <c r="I825" s="5"/>
      <c r="J825" s="5"/>
      <c r="K825" s="5"/>
      <c r="L825" s="5"/>
      <c r="M825" s="5"/>
      <c r="N825" s="5"/>
      <c r="O825" s="5"/>
      <c r="P825" s="5"/>
      <c r="Q825" s="13"/>
      <c r="R825" s="13"/>
      <c r="S825" s="5"/>
    </row>
    <row r="826" spans="1:19" ht="15.75" customHeight="1" x14ac:dyDescent="0.3">
      <c r="A826" s="5"/>
      <c r="B826" s="5"/>
      <c r="C826" s="5"/>
      <c r="D826" s="5"/>
      <c r="E826" s="5"/>
      <c r="F826" s="5"/>
      <c r="G826" s="55"/>
      <c r="I826" s="5"/>
      <c r="J826" s="5"/>
      <c r="K826" s="5"/>
      <c r="L826" s="5"/>
      <c r="M826" s="5"/>
      <c r="N826" s="5"/>
      <c r="O826" s="5"/>
      <c r="P826" s="5"/>
      <c r="Q826" s="13"/>
      <c r="R826" s="13"/>
      <c r="S826" s="5"/>
    </row>
    <row r="827" spans="1:19" ht="15.75" customHeight="1" x14ac:dyDescent="0.3">
      <c r="A827" s="5"/>
      <c r="B827" s="5"/>
      <c r="C827" s="5"/>
      <c r="D827" s="5"/>
      <c r="E827" s="5"/>
      <c r="F827" s="5"/>
      <c r="G827" s="55"/>
      <c r="I827" s="5"/>
      <c r="J827" s="5"/>
      <c r="K827" s="5"/>
      <c r="L827" s="5"/>
      <c r="M827" s="5"/>
      <c r="N827" s="5"/>
      <c r="O827" s="5"/>
      <c r="P827" s="5"/>
      <c r="Q827" s="13"/>
      <c r="R827" s="13"/>
      <c r="S827" s="5"/>
    </row>
    <row r="828" spans="1:19" ht="15.75" customHeight="1" x14ac:dyDescent="0.3">
      <c r="A828" s="5"/>
      <c r="B828" s="5"/>
      <c r="C828" s="5"/>
      <c r="D828" s="5"/>
      <c r="E828" s="5"/>
      <c r="F828" s="5"/>
      <c r="G828" s="55"/>
      <c r="I828" s="5"/>
      <c r="J828" s="5"/>
      <c r="K828" s="5"/>
      <c r="L828" s="5"/>
      <c r="M828" s="5"/>
      <c r="N828" s="5"/>
      <c r="O828" s="5"/>
      <c r="P828" s="5"/>
      <c r="Q828" s="13"/>
      <c r="R828" s="13"/>
      <c r="S828" s="5"/>
    </row>
    <row r="829" spans="1:19" ht="15.75" customHeight="1" x14ac:dyDescent="0.3">
      <c r="A829" s="5"/>
      <c r="B829" s="5"/>
      <c r="C829" s="5"/>
      <c r="D829" s="5"/>
      <c r="E829" s="5"/>
      <c r="F829" s="5"/>
      <c r="G829" s="55"/>
      <c r="I829" s="5"/>
      <c r="J829" s="5"/>
      <c r="K829" s="5"/>
      <c r="L829" s="5"/>
      <c r="M829" s="5"/>
      <c r="N829" s="5"/>
      <c r="O829" s="5"/>
      <c r="P829" s="5"/>
      <c r="Q829" s="13"/>
      <c r="R829" s="13"/>
      <c r="S829" s="5"/>
    </row>
    <row r="830" spans="1:19" ht="15.75" customHeight="1" x14ac:dyDescent="0.3">
      <c r="A830" s="5"/>
      <c r="B830" s="5"/>
      <c r="C830" s="5"/>
      <c r="D830" s="5"/>
      <c r="E830" s="5"/>
      <c r="F830" s="5"/>
      <c r="G830" s="55"/>
      <c r="I830" s="5"/>
      <c r="J830" s="5"/>
      <c r="K830" s="5"/>
      <c r="L830" s="5"/>
      <c r="M830" s="5"/>
      <c r="N830" s="5"/>
      <c r="O830" s="5"/>
      <c r="P830" s="5"/>
      <c r="Q830" s="13"/>
      <c r="R830" s="13"/>
      <c r="S830" s="5"/>
    </row>
    <row r="831" spans="1:19" ht="15.75" customHeight="1" x14ac:dyDescent="0.3">
      <c r="A831" s="5"/>
      <c r="B831" s="5"/>
      <c r="C831" s="5"/>
      <c r="D831" s="5"/>
      <c r="E831" s="5"/>
      <c r="F831" s="5"/>
      <c r="G831" s="55"/>
      <c r="I831" s="5"/>
      <c r="J831" s="5"/>
      <c r="K831" s="5"/>
      <c r="L831" s="5"/>
      <c r="M831" s="5"/>
      <c r="N831" s="5"/>
      <c r="O831" s="5"/>
      <c r="P831" s="5"/>
      <c r="Q831" s="13"/>
      <c r="R831" s="13"/>
      <c r="S831" s="5"/>
    </row>
    <row r="832" spans="1:19" ht="15.75" customHeight="1" x14ac:dyDescent="0.3">
      <c r="A832" s="5"/>
      <c r="B832" s="5"/>
      <c r="C832" s="5"/>
      <c r="D832" s="5"/>
      <c r="E832" s="5"/>
      <c r="F832" s="5"/>
      <c r="G832" s="55"/>
      <c r="I832" s="5"/>
      <c r="J832" s="5"/>
      <c r="K832" s="5"/>
      <c r="L832" s="5"/>
      <c r="M832" s="5"/>
      <c r="N832" s="5"/>
      <c r="O832" s="5"/>
      <c r="P832" s="5"/>
      <c r="Q832" s="13"/>
      <c r="R832" s="13"/>
      <c r="S832" s="5"/>
    </row>
    <row r="833" spans="1:19" ht="15.75" customHeight="1" x14ac:dyDescent="0.3">
      <c r="A833" s="5"/>
      <c r="B833" s="5"/>
      <c r="C833" s="5"/>
      <c r="D833" s="5"/>
      <c r="E833" s="5"/>
      <c r="F833" s="5"/>
      <c r="G833" s="55"/>
      <c r="I833" s="5"/>
      <c r="J833" s="5"/>
      <c r="K833" s="5"/>
      <c r="L833" s="5"/>
      <c r="M833" s="5"/>
      <c r="N833" s="5"/>
      <c r="O833" s="5"/>
      <c r="P833" s="5"/>
      <c r="Q833" s="13"/>
      <c r="R833" s="13"/>
      <c r="S833" s="5"/>
    </row>
    <row r="834" spans="1:19" ht="15.75" customHeight="1" x14ac:dyDescent="0.3">
      <c r="A834" s="5"/>
      <c r="B834" s="5"/>
      <c r="C834" s="5"/>
      <c r="D834" s="5"/>
      <c r="E834" s="5"/>
      <c r="F834" s="5"/>
      <c r="G834" s="55"/>
      <c r="I834" s="5"/>
      <c r="J834" s="5"/>
      <c r="K834" s="5"/>
      <c r="L834" s="5"/>
      <c r="M834" s="5"/>
      <c r="N834" s="5"/>
      <c r="O834" s="5"/>
      <c r="P834" s="5"/>
      <c r="Q834" s="13"/>
      <c r="R834" s="13"/>
      <c r="S834" s="5"/>
    </row>
    <row r="835" spans="1:19" ht="15.75" customHeight="1" x14ac:dyDescent="0.3">
      <c r="A835" s="5"/>
      <c r="B835" s="5"/>
      <c r="C835" s="5"/>
      <c r="D835" s="5"/>
      <c r="E835" s="5"/>
      <c r="F835" s="5"/>
      <c r="G835" s="55"/>
      <c r="I835" s="5"/>
      <c r="J835" s="5"/>
      <c r="K835" s="5"/>
      <c r="L835" s="5"/>
      <c r="M835" s="5"/>
      <c r="N835" s="5"/>
      <c r="O835" s="5"/>
      <c r="P835" s="5"/>
      <c r="Q835" s="13"/>
      <c r="R835" s="13"/>
      <c r="S835" s="5"/>
    </row>
    <row r="836" spans="1:19" ht="15.75" customHeight="1" x14ac:dyDescent="0.3">
      <c r="A836" s="5"/>
      <c r="B836" s="5"/>
      <c r="C836" s="5"/>
      <c r="D836" s="5"/>
      <c r="E836" s="5"/>
      <c r="F836" s="5"/>
      <c r="G836" s="55"/>
      <c r="I836" s="5"/>
      <c r="J836" s="5"/>
      <c r="K836" s="5"/>
      <c r="L836" s="5"/>
      <c r="M836" s="5"/>
      <c r="N836" s="5"/>
      <c r="O836" s="5"/>
      <c r="P836" s="5"/>
      <c r="Q836" s="13"/>
      <c r="R836" s="13"/>
      <c r="S836" s="5"/>
    </row>
    <row r="837" spans="1:19" ht="15.75" customHeight="1" x14ac:dyDescent="0.3">
      <c r="A837" s="5"/>
      <c r="B837" s="5"/>
      <c r="C837" s="5"/>
      <c r="D837" s="5"/>
      <c r="E837" s="5"/>
      <c r="F837" s="5"/>
      <c r="G837" s="55"/>
      <c r="I837" s="5"/>
      <c r="J837" s="5"/>
      <c r="K837" s="5"/>
      <c r="L837" s="5"/>
      <c r="M837" s="5"/>
      <c r="N837" s="5"/>
      <c r="O837" s="5"/>
      <c r="P837" s="5"/>
      <c r="Q837" s="13"/>
      <c r="R837" s="13"/>
      <c r="S837" s="5"/>
    </row>
    <row r="838" spans="1:19" ht="15.75" customHeight="1" x14ac:dyDescent="0.3">
      <c r="A838" s="5"/>
      <c r="B838" s="5"/>
      <c r="C838" s="5"/>
      <c r="D838" s="5"/>
      <c r="E838" s="5"/>
      <c r="F838" s="5"/>
      <c r="G838" s="55"/>
      <c r="I838" s="5"/>
      <c r="J838" s="5"/>
      <c r="K838" s="5"/>
      <c r="L838" s="5"/>
      <c r="M838" s="5"/>
      <c r="N838" s="5"/>
      <c r="O838" s="5"/>
      <c r="P838" s="5"/>
      <c r="Q838" s="13"/>
      <c r="R838" s="13"/>
      <c r="S838" s="5"/>
    </row>
    <row r="839" spans="1:19" ht="15.75" customHeight="1" x14ac:dyDescent="0.3">
      <c r="A839" s="5"/>
      <c r="B839" s="5"/>
      <c r="C839" s="5"/>
      <c r="D839" s="5"/>
      <c r="E839" s="5"/>
      <c r="F839" s="5"/>
      <c r="G839" s="55"/>
      <c r="I839" s="5"/>
      <c r="J839" s="5"/>
      <c r="K839" s="5"/>
      <c r="L839" s="5"/>
      <c r="M839" s="5"/>
      <c r="N839" s="5"/>
      <c r="O839" s="5"/>
      <c r="P839" s="5"/>
      <c r="Q839" s="13"/>
      <c r="R839" s="13"/>
      <c r="S839" s="5"/>
    </row>
    <row r="840" spans="1:19" ht="15.75" customHeight="1" x14ac:dyDescent="0.3">
      <c r="A840" s="5"/>
      <c r="B840" s="5"/>
      <c r="C840" s="5"/>
      <c r="D840" s="5"/>
      <c r="E840" s="5"/>
      <c r="F840" s="5"/>
      <c r="G840" s="55"/>
      <c r="I840" s="5"/>
      <c r="J840" s="5"/>
      <c r="K840" s="5"/>
      <c r="L840" s="5"/>
      <c r="M840" s="5"/>
      <c r="N840" s="5"/>
      <c r="O840" s="5"/>
      <c r="P840" s="5"/>
      <c r="Q840" s="13"/>
      <c r="R840" s="13"/>
      <c r="S840" s="5"/>
    </row>
    <row r="841" spans="1:19" ht="15.75" customHeight="1" x14ac:dyDescent="0.3">
      <c r="A841" s="5"/>
      <c r="B841" s="5"/>
      <c r="C841" s="5"/>
      <c r="D841" s="5"/>
      <c r="E841" s="5"/>
      <c r="F841" s="5"/>
      <c r="G841" s="55"/>
      <c r="I841" s="5"/>
      <c r="J841" s="5"/>
      <c r="K841" s="5"/>
      <c r="L841" s="5"/>
      <c r="M841" s="5"/>
      <c r="N841" s="5"/>
      <c r="O841" s="5"/>
      <c r="P841" s="5"/>
      <c r="Q841" s="13"/>
      <c r="R841" s="13"/>
      <c r="S841" s="5"/>
    </row>
    <row r="842" spans="1:19" ht="15.75" customHeight="1" x14ac:dyDescent="0.3">
      <c r="A842" s="5"/>
      <c r="B842" s="5"/>
      <c r="C842" s="5"/>
      <c r="D842" s="5"/>
      <c r="E842" s="5"/>
      <c r="F842" s="5"/>
      <c r="G842" s="55"/>
      <c r="I842" s="5"/>
      <c r="J842" s="5"/>
      <c r="K842" s="5"/>
      <c r="L842" s="5"/>
      <c r="M842" s="5"/>
      <c r="N842" s="5"/>
      <c r="O842" s="5"/>
      <c r="P842" s="5"/>
      <c r="Q842" s="13"/>
      <c r="R842" s="13"/>
      <c r="S842" s="5"/>
    </row>
    <row r="843" spans="1:19" ht="15.75" customHeight="1" x14ac:dyDescent="0.3">
      <c r="A843" s="5"/>
      <c r="B843" s="5"/>
      <c r="C843" s="5"/>
      <c r="D843" s="5"/>
      <c r="E843" s="5"/>
      <c r="F843" s="5"/>
      <c r="G843" s="55"/>
      <c r="I843" s="5"/>
      <c r="J843" s="5"/>
      <c r="K843" s="5"/>
      <c r="L843" s="5"/>
      <c r="M843" s="5"/>
      <c r="N843" s="5"/>
      <c r="O843" s="5"/>
      <c r="P843" s="5"/>
      <c r="Q843" s="13"/>
      <c r="R843" s="13"/>
      <c r="S843" s="5"/>
    </row>
    <row r="844" spans="1:19" ht="15.75" customHeight="1" x14ac:dyDescent="0.3">
      <c r="A844" s="5"/>
      <c r="B844" s="5"/>
      <c r="C844" s="5"/>
      <c r="D844" s="5"/>
      <c r="E844" s="5"/>
      <c r="F844" s="5"/>
      <c r="G844" s="55"/>
      <c r="I844" s="5"/>
      <c r="J844" s="5"/>
      <c r="K844" s="5"/>
      <c r="L844" s="5"/>
      <c r="M844" s="5"/>
      <c r="N844" s="5"/>
      <c r="O844" s="5"/>
      <c r="P844" s="5"/>
      <c r="Q844" s="13"/>
      <c r="R844" s="13"/>
      <c r="S844" s="5"/>
    </row>
    <row r="845" spans="1:19" ht="15.75" customHeight="1" x14ac:dyDescent="0.3">
      <c r="A845" s="5"/>
      <c r="B845" s="5"/>
      <c r="C845" s="5"/>
      <c r="D845" s="5"/>
      <c r="E845" s="5"/>
      <c r="F845" s="5"/>
      <c r="G845" s="55"/>
      <c r="I845" s="5"/>
      <c r="J845" s="5"/>
      <c r="K845" s="5"/>
      <c r="L845" s="5"/>
      <c r="M845" s="5"/>
      <c r="N845" s="5"/>
      <c r="O845" s="5"/>
      <c r="P845" s="5"/>
      <c r="Q845" s="13"/>
      <c r="R845" s="13"/>
      <c r="S845" s="5"/>
    </row>
    <row r="846" spans="1:19" ht="15.75" customHeight="1" x14ac:dyDescent="0.3">
      <c r="A846" s="5"/>
      <c r="B846" s="5"/>
      <c r="C846" s="5"/>
      <c r="D846" s="5"/>
      <c r="E846" s="5"/>
      <c r="F846" s="5"/>
      <c r="G846" s="55"/>
      <c r="I846" s="5"/>
      <c r="J846" s="5"/>
      <c r="K846" s="5"/>
      <c r="L846" s="5"/>
      <c r="M846" s="5"/>
      <c r="N846" s="5"/>
      <c r="O846" s="5"/>
      <c r="P846" s="5"/>
      <c r="Q846" s="13"/>
      <c r="R846" s="13"/>
      <c r="S846" s="5"/>
    </row>
    <row r="847" spans="1:19" ht="15.75" customHeight="1" x14ac:dyDescent="0.3">
      <c r="A847" s="5"/>
      <c r="B847" s="5"/>
      <c r="C847" s="5"/>
      <c r="D847" s="5"/>
      <c r="E847" s="5"/>
      <c r="F847" s="5"/>
      <c r="G847" s="55"/>
      <c r="I847" s="5"/>
      <c r="J847" s="5"/>
      <c r="K847" s="5"/>
      <c r="L847" s="5"/>
      <c r="M847" s="5"/>
      <c r="N847" s="5"/>
      <c r="O847" s="5"/>
      <c r="P847" s="5"/>
      <c r="Q847" s="13"/>
      <c r="R847" s="13"/>
      <c r="S847" s="5"/>
    </row>
    <row r="848" spans="1:19" ht="15.75" customHeight="1" x14ac:dyDescent="0.3">
      <c r="A848" s="5"/>
      <c r="B848" s="5"/>
      <c r="C848" s="5"/>
      <c r="D848" s="5"/>
      <c r="E848" s="5"/>
      <c r="F848" s="5"/>
      <c r="G848" s="55"/>
      <c r="I848" s="5"/>
      <c r="J848" s="5"/>
      <c r="K848" s="5"/>
      <c r="L848" s="5"/>
      <c r="M848" s="5"/>
      <c r="N848" s="5"/>
      <c r="O848" s="5"/>
      <c r="P848" s="5"/>
      <c r="Q848" s="13"/>
      <c r="R848" s="13"/>
      <c r="S848" s="5"/>
    </row>
    <row r="849" spans="1:19" ht="15.75" customHeight="1" x14ac:dyDescent="0.3">
      <c r="A849" s="5"/>
      <c r="B849" s="5"/>
      <c r="C849" s="5"/>
      <c r="D849" s="5"/>
      <c r="E849" s="5"/>
      <c r="F849" s="5"/>
      <c r="G849" s="55"/>
      <c r="I849" s="5"/>
      <c r="J849" s="5"/>
      <c r="K849" s="5"/>
      <c r="L849" s="5"/>
      <c r="M849" s="5"/>
      <c r="N849" s="5"/>
      <c r="O849" s="5"/>
      <c r="P849" s="5"/>
      <c r="Q849" s="13"/>
      <c r="R849" s="13"/>
      <c r="S849" s="5"/>
    </row>
    <row r="850" spans="1:19" ht="15.75" customHeight="1" x14ac:dyDescent="0.3">
      <c r="A850" s="5"/>
      <c r="B850" s="5"/>
      <c r="C850" s="5"/>
      <c r="D850" s="5"/>
      <c r="E850" s="5"/>
      <c r="F850" s="5"/>
      <c r="G850" s="55"/>
      <c r="I850" s="5"/>
      <c r="J850" s="5"/>
      <c r="K850" s="5"/>
      <c r="L850" s="5"/>
      <c r="M850" s="5"/>
      <c r="N850" s="5"/>
      <c r="O850" s="5"/>
      <c r="P850" s="5"/>
      <c r="Q850" s="13"/>
      <c r="R850" s="13"/>
      <c r="S850" s="5"/>
    </row>
    <row r="851" spans="1:19" ht="15.75" customHeight="1" x14ac:dyDescent="0.3">
      <c r="A851" s="5"/>
      <c r="B851" s="5"/>
      <c r="C851" s="5"/>
      <c r="D851" s="5"/>
      <c r="E851" s="5"/>
      <c r="F851" s="5"/>
      <c r="G851" s="55"/>
      <c r="I851" s="5"/>
      <c r="J851" s="5"/>
      <c r="K851" s="5"/>
      <c r="L851" s="5"/>
      <c r="M851" s="5"/>
      <c r="N851" s="5"/>
      <c r="O851" s="5"/>
      <c r="P851" s="5"/>
      <c r="Q851" s="13"/>
      <c r="R851" s="13"/>
      <c r="S851" s="5"/>
    </row>
    <row r="852" spans="1:19" ht="15.75" customHeight="1" x14ac:dyDescent="0.3">
      <c r="A852" s="5"/>
      <c r="B852" s="5"/>
      <c r="C852" s="5"/>
      <c r="D852" s="5"/>
      <c r="E852" s="5"/>
      <c r="F852" s="5"/>
      <c r="G852" s="55"/>
      <c r="I852" s="5"/>
      <c r="J852" s="5"/>
      <c r="K852" s="5"/>
      <c r="L852" s="5"/>
      <c r="M852" s="5"/>
      <c r="N852" s="5"/>
      <c r="O852" s="5"/>
      <c r="P852" s="5"/>
      <c r="Q852" s="13"/>
      <c r="R852" s="13"/>
      <c r="S852" s="5"/>
    </row>
    <row r="853" spans="1:19" ht="15.75" customHeight="1" x14ac:dyDescent="0.3">
      <c r="A853" s="5"/>
      <c r="B853" s="5"/>
      <c r="C853" s="5"/>
      <c r="D853" s="5"/>
      <c r="E853" s="5"/>
      <c r="F853" s="5"/>
      <c r="G853" s="55"/>
      <c r="I853" s="5"/>
      <c r="J853" s="5"/>
      <c r="K853" s="5"/>
      <c r="L853" s="5"/>
      <c r="M853" s="5"/>
      <c r="N853" s="5"/>
      <c r="O853" s="5"/>
      <c r="P853" s="5"/>
      <c r="Q853" s="13"/>
      <c r="R853" s="13"/>
      <c r="S853" s="5"/>
    </row>
    <row r="854" spans="1:19" ht="15.75" customHeight="1" x14ac:dyDescent="0.3">
      <c r="A854" s="5"/>
      <c r="B854" s="5"/>
      <c r="C854" s="5"/>
      <c r="D854" s="5"/>
      <c r="E854" s="5"/>
      <c r="F854" s="5"/>
      <c r="G854" s="55"/>
      <c r="I854" s="5"/>
      <c r="J854" s="5"/>
      <c r="K854" s="5"/>
      <c r="L854" s="5"/>
      <c r="M854" s="5"/>
      <c r="N854" s="5"/>
      <c r="O854" s="5"/>
      <c r="P854" s="5"/>
      <c r="Q854" s="13"/>
      <c r="R854" s="13"/>
      <c r="S854" s="5"/>
    </row>
    <row r="855" spans="1:19" ht="15.75" customHeight="1" x14ac:dyDescent="0.3">
      <c r="A855" s="5"/>
      <c r="B855" s="5"/>
      <c r="C855" s="5"/>
      <c r="D855" s="5"/>
      <c r="E855" s="5"/>
      <c r="F855" s="5"/>
      <c r="G855" s="55"/>
      <c r="I855" s="5"/>
      <c r="J855" s="5"/>
      <c r="K855" s="5"/>
      <c r="L855" s="5"/>
      <c r="M855" s="5"/>
      <c r="N855" s="5"/>
      <c r="O855" s="5"/>
      <c r="P855" s="5"/>
      <c r="Q855" s="13"/>
      <c r="R855" s="13"/>
      <c r="S855" s="5"/>
    </row>
    <row r="856" spans="1:19" ht="15.75" customHeight="1" x14ac:dyDescent="0.3">
      <c r="A856" s="5"/>
      <c r="B856" s="5"/>
      <c r="C856" s="5"/>
      <c r="D856" s="5"/>
      <c r="E856" s="5"/>
      <c r="F856" s="5"/>
      <c r="G856" s="55"/>
      <c r="I856" s="5"/>
      <c r="J856" s="5"/>
      <c r="K856" s="5"/>
      <c r="L856" s="5"/>
      <c r="M856" s="5"/>
      <c r="N856" s="5"/>
      <c r="O856" s="5"/>
      <c r="P856" s="5"/>
      <c r="Q856" s="13"/>
      <c r="R856" s="13"/>
      <c r="S856" s="5"/>
    </row>
    <row r="857" spans="1:19" ht="15.75" customHeight="1" x14ac:dyDescent="0.3">
      <c r="A857" s="5"/>
      <c r="B857" s="5"/>
      <c r="C857" s="5"/>
      <c r="D857" s="5"/>
      <c r="E857" s="5"/>
      <c r="F857" s="5"/>
      <c r="G857" s="55"/>
      <c r="I857" s="5"/>
      <c r="J857" s="5"/>
      <c r="K857" s="5"/>
      <c r="L857" s="5"/>
      <c r="M857" s="5"/>
      <c r="N857" s="5"/>
      <c r="O857" s="5"/>
      <c r="P857" s="5"/>
      <c r="Q857" s="13"/>
      <c r="R857" s="13"/>
      <c r="S857" s="5"/>
    </row>
    <row r="858" spans="1:19" ht="15.75" customHeight="1" x14ac:dyDescent="0.3">
      <c r="A858" s="5"/>
      <c r="B858" s="5"/>
      <c r="C858" s="5"/>
      <c r="D858" s="5"/>
      <c r="E858" s="5"/>
      <c r="F858" s="5"/>
      <c r="G858" s="55"/>
      <c r="I858" s="5"/>
      <c r="J858" s="5"/>
      <c r="K858" s="5"/>
      <c r="L858" s="5"/>
      <c r="M858" s="5"/>
      <c r="N858" s="5"/>
      <c r="O858" s="5"/>
      <c r="P858" s="5"/>
      <c r="Q858" s="13"/>
      <c r="R858" s="13"/>
      <c r="S858" s="5"/>
    </row>
    <row r="859" spans="1:19" ht="15.75" customHeight="1" x14ac:dyDescent="0.3">
      <c r="A859" s="5"/>
      <c r="B859" s="5"/>
      <c r="C859" s="5"/>
      <c r="D859" s="5"/>
      <c r="E859" s="5"/>
      <c r="F859" s="5"/>
      <c r="G859" s="55"/>
      <c r="I859" s="5"/>
      <c r="J859" s="5"/>
      <c r="K859" s="5"/>
      <c r="L859" s="5"/>
      <c r="M859" s="5"/>
      <c r="N859" s="5"/>
      <c r="O859" s="5"/>
      <c r="P859" s="5"/>
      <c r="Q859" s="13"/>
      <c r="R859" s="13"/>
      <c r="S859" s="5"/>
    </row>
    <row r="860" spans="1:19" ht="15.75" customHeight="1" x14ac:dyDescent="0.3">
      <c r="A860" s="5"/>
      <c r="B860" s="5"/>
      <c r="C860" s="5"/>
      <c r="D860" s="5"/>
      <c r="E860" s="5"/>
      <c r="F860" s="5"/>
      <c r="G860" s="55"/>
      <c r="I860" s="5"/>
      <c r="J860" s="5"/>
      <c r="K860" s="5"/>
      <c r="L860" s="5"/>
      <c r="M860" s="5"/>
      <c r="N860" s="5"/>
      <c r="O860" s="5"/>
      <c r="P860" s="5"/>
      <c r="Q860" s="13"/>
      <c r="R860" s="13"/>
      <c r="S860" s="5"/>
    </row>
    <row r="861" spans="1:19" ht="15.75" customHeight="1" x14ac:dyDescent="0.3">
      <c r="A861" s="5"/>
      <c r="B861" s="5"/>
      <c r="C861" s="5"/>
      <c r="D861" s="5"/>
      <c r="E861" s="5"/>
      <c r="F861" s="5"/>
      <c r="G861" s="55"/>
      <c r="I861" s="5"/>
      <c r="J861" s="5"/>
      <c r="K861" s="5"/>
      <c r="L861" s="5"/>
      <c r="M861" s="5"/>
      <c r="N861" s="5"/>
      <c r="O861" s="5"/>
      <c r="P861" s="5"/>
      <c r="Q861" s="13"/>
      <c r="R861" s="13"/>
      <c r="S861" s="5"/>
    </row>
    <row r="862" spans="1:19" ht="15.75" customHeight="1" x14ac:dyDescent="0.3">
      <c r="A862" s="5"/>
      <c r="B862" s="5"/>
      <c r="C862" s="5"/>
      <c r="D862" s="5"/>
      <c r="E862" s="5"/>
      <c r="F862" s="5"/>
      <c r="G862" s="55"/>
      <c r="I862" s="5"/>
      <c r="J862" s="5"/>
      <c r="K862" s="5"/>
      <c r="L862" s="5"/>
      <c r="M862" s="5"/>
      <c r="N862" s="5"/>
      <c r="O862" s="5"/>
      <c r="P862" s="5"/>
      <c r="Q862" s="13"/>
      <c r="R862" s="13"/>
      <c r="S862" s="5"/>
    </row>
    <row r="863" spans="1:19" ht="15.75" customHeight="1" x14ac:dyDescent="0.3">
      <c r="A863" s="5"/>
      <c r="B863" s="5"/>
      <c r="C863" s="5"/>
      <c r="D863" s="5"/>
      <c r="E863" s="5"/>
      <c r="F863" s="5"/>
      <c r="G863" s="55"/>
      <c r="I863" s="5"/>
      <c r="J863" s="5"/>
      <c r="K863" s="5"/>
      <c r="L863" s="5"/>
      <c r="M863" s="5"/>
      <c r="N863" s="5"/>
      <c r="O863" s="5"/>
      <c r="P863" s="5"/>
      <c r="Q863" s="13"/>
      <c r="R863" s="13"/>
      <c r="S863" s="5"/>
    </row>
    <row r="864" spans="1:19" ht="15.75" customHeight="1" x14ac:dyDescent="0.3">
      <c r="A864" s="5"/>
      <c r="B864" s="5"/>
      <c r="C864" s="5"/>
      <c r="D864" s="5"/>
      <c r="E864" s="5"/>
      <c r="F864" s="5"/>
      <c r="G864" s="55"/>
      <c r="I864" s="5"/>
      <c r="J864" s="5"/>
      <c r="K864" s="5"/>
      <c r="L864" s="5"/>
      <c r="M864" s="5"/>
      <c r="N864" s="5"/>
      <c r="O864" s="5"/>
      <c r="P864" s="5"/>
      <c r="Q864" s="13"/>
      <c r="R864" s="13"/>
      <c r="S864" s="5"/>
    </row>
    <row r="865" spans="1:19" ht="15.75" customHeight="1" x14ac:dyDescent="0.3">
      <c r="A865" s="5"/>
      <c r="B865" s="5"/>
      <c r="C865" s="5"/>
      <c r="D865" s="5"/>
      <c r="E865" s="5"/>
      <c r="F865" s="5"/>
      <c r="G865" s="55"/>
      <c r="I865" s="5"/>
      <c r="J865" s="5"/>
      <c r="K865" s="5"/>
      <c r="L865" s="5"/>
      <c r="M865" s="5"/>
      <c r="N865" s="5"/>
      <c r="O865" s="5"/>
      <c r="P865" s="5"/>
      <c r="Q865" s="13"/>
      <c r="R865" s="13"/>
      <c r="S865" s="5"/>
    </row>
    <row r="866" spans="1:19" ht="15.75" customHeight="1" x14ac:dyDescent="0.3">
      <c r="A866" s="5"/>
      <c r="B866" s="5"/>
      <c r="C866" s="5"/>
      <c r="D866" s="5"/>
      <c r="E866" s="5"/>
      <c r="F866" s="5"/>
      <c r="G866" s="55"/>
      <c r="I866" s="5"/>
      <c r="J866" s="5"/>
      <c r="K866" s="5"/>
      <c r="L866" s="5"/>
      <c r="M866" s="5"/>
      <c r="N866" s="5"/>
      <c r="O866" s="5"/>
      <c r="P866" s="5"/>
      <c r="Q866" s="13"/>
      <c r="R866" s="13"/>
      <c r="S866" s="5"/>
    </row>
    <row r="867" spans="1:19" ht="15.75" customHeight="1" x14ac:dyDescent="0.3">
      <c r="A867" s="5"/>
      <c r="B867" s="5"/>
      <c r="C867" s="5"/>
      <c r="D867" s="5"/>
      <c r="E867" s="5"/>
      <c r="F867" s="5"/>
      <c r="G867" s="55"/>
      <c r="I867" s="5"/>
      <c r="J867" s="5"/>
      <c r="K867" s="5"/>
      <c r="L867" s="5"/>
      <c r="M867" s="5"/>
      <c r="N867" s="5"/>
      <c r="O867" s="5"/>
      <c r="P867" s="5"/>
      <c r="Q867" s="13"/>
      <c r="R867" s="13"/>
      <c r="S867" s="5"/>
    </row>
    <row r="868" spans="1:19" ht="15.75" customHeight="1" x14ac:dyDescent="0.3">
      <c r="A868" s="5"/>
      <c r="B868" s="5"/>
      <c r="C868" s="5"/>
      <c r="D868" s="5"/>
      <c r="E868" s="5"/>
      <c r="F868" s="5"/>
      <c r="G868" s="55"/>
      <c r="I868" s="5"/>
      <c r="J868" s="5"/>
      <c r="K868" s="5"/>
      <c r="L868" s="5"/>
      <c r="M868" s="5"/>
      <c r="N868" s="5"/>
      <c r="O868" s="5"/>
      <c r="P868" s="5"/>
      <c r="Q868" s="13"/>
      <c r="R868" s="13"/>
      <c r="S868" s="5"/>
    </row>
    <row r="869" spans="1:19" ht="15.75" customHeight="1" x14ac:dyDescent="0.3">
      <c r="A869" s="5"/>
      <c r="B869" s="5"/>
      <c r="C869" s="5"/>
      <c r="D869" s="5"/>
      <c r="E869" s="5"/>
      <c r="F869" s="5"/>
      <c r="G869" s="55"/>
      <c r="I869" s="5"/>
      <c r="J869" s="5"/>
      <c r="K869" s="5"/>
      <c r="L869" s="5"/>
      <c r="M869" s="5"/>
      <c r="N869" s="5"/>
      <c r="O869" s="5"/>
      <c r="P869" s="5"/>
      <c r="Q869" s="13"/>
      <c r="R869" s="13"/>
      <c r="S869" s="5"/>
    </row>
    <row r="870" spans="1:19" ht="15.75" customHeight="1" x14ac:dyDescent="0.3">
      <c r="A870" s="5"/>
      <c r="B870" s="5"/>
      <c r="C870" s="5"/>
      <c r="D870" s="5"/>
      <c r="E870" s="5"/>
      <c r="F870" s="5"/>
      <c r="G870" s="55"/>
      <c r="I870" s="5"/>
      <c r="J870" s="5"/>
      <c r="K870" s="5"/>
      <c r="L870" s="5"/>
      <c r="M870" s="5"/>
      <c r="N870" s="5"/>
      <c r="O870" s="5"/>
      <c r="P870" s="5"/>
      <c r="Q870" s="13"/>
      <c r="R870" s="13"/>
      <c r="S870" s="5"/>
    </row>
    <row r="871" spans="1:19" ht="15.75" customHeight="1" x14ac:dyDescent="0.3">
      <c r="A871" s="5"/>
      <c r="B871" s="5"/>
      <c r="C871" s="5"/>
      <c r="D871" s="5"/>
      <c r="E871" s="5"/>
      <c r="F871" s="5"/>
      <c r="G871" s="55"/>
      <c r="I871" s="5"/>
      <c r="J871" s="5"/>
      <c r="K871" s="5"/>
      <c r="L871" s="5"/>
      <c r="M871" s="5"/>
      <c r="N871" s="5"/>
      <c r="O871" s="5"/>
      <c r="P871" s="5"/>
      <c r="Q871" s="13"/>
      <c r="R871" s="13"/>
      <c r="S871" s="5"/>
    </row>
    <row r="872" spans="1:19" ht="15.75" customHeight="1" x14ac:dyDescent="0.3">
      <c r="A872" s="5"/>
      <c r="B872" s="5"/>
      <c r="C872" s="5"/>
      <c r="D872" s="5"/>
      <c r="E872" s="5"/>
      <c r="F872" s="5"/>
      <c r="G872" s="55"/>
      <c r="I872" s="5"/>
      <c r="J872" s="5"/>
      <c r="K872" s="5"/>
      <c r="L872" s="5"/>
      <c r="M872" s="5"/>
      <c r="N872" s="5"/>
      <c r="O872" s="5"/>
      <c r="P872" s="5"/>
      <c r="Q872" s="13"/>
      <c r="R872" s="13"/>
      <c r="S872" s="5"/>
    </row>
    <row r="873" spans="1:19" ht="15.75" customHeight="1" x14ac:dyDescent="0.3">
      <c r="A873" s="5"/>
      <c r="B873" s="5"/>
      <c r="C873" s="5"/>
      <c r="D873" s="5"/>
      <c r="E873" s="5"/>
      <c r="F873" s="5"/>
      <c r="G873" s="55"/>
      <c r="I873" s="5"/>
      <c r="J873" s="5"/>
      <c r="K873" s="5"/>
      <c r="L873" s="5"/>
      <c r="M873" s="5"/>
      <c r="N873" s="5"/>
      <c r="O873" s="5"/>
      <c r="P873" s="5"/>
      <c r="Q873" s="13"/>
      <c r="R873" s="13"/>
      <c r="S873" s="5"/>
    </row>
    <row r="874" spans="1:19" ht="15.75" customHeight="1" x14ac:dyDescent="0.3">
      <c r="A874" s="5"/>
      <c r="B874" s="5"/>
      <c r="C874" s="5"/>
      <c r="D874" s="5"/>
      <c r="E874" s="5"/>
      <c r="F874" s="5"/>
      <c r="G874" s="55"/>
      <c r="I874" s="5"/>
      <c r="J874" s="5"/>
      <c r="K874" s="5"/>
      <c r="L874" s="5"/>
      <c r="M874" s="5"/>
      <c r="N874" s="5"/>
      <c r="O874" s="5"/>
      <c r="P874" s="5"/>
      <c r="Q874" s="13"/>
      <c r="R874" s="13"/>
      <c r="S874" s="5"/>
    </row>
    <row r="875" spans="1:19" ht="15.75" customHeight="1" x14ac:dyDescent="0.3">
      <c r="A875" s="5"/>
      <c r="B875" s="5"/>
      <c r="C875" s="5"/>
      <c r="D875" s="5"/>
      <c r="E875" s="5"/>
      <c r="F875" s="5"/>
      <c r="G875" s="55"/>
      <c r="I875" s="5"/>
      <c r="J875" s="5"/>
      <c r="K875" s="5"/>
      <c r="L875" s="5"/>
      <c r="M875" s="5"/>
      <c r="N875" s="5"/>
      <c r="O875" s="5"/>
      <c r="P875" s="5"/>
      <c r="Q875" s="13"/>
      <c r="R875" s="13"/>
      <c r="S875" s="5"/>
    </row>
    <row r="876" spans="1:19" ht="15.75" customHeight="1" x14ac:dyDescent="0.3">
      <c r="A876" s="5"/>
      <c r="B876" s="5"/>
      <c r="C876" s="5"/>
      <c r="D876" s="5"/>
      <c r="E876" s="5"/>
      <c r="F876" s="5"/>
      <c r="G876" s="55"/>
      <c r="I876" s="5"/>
      <c r="J876" s="5"/>
      <c r="K876" s="5"/>
      <c r="L876" s="5"/>
      <c r="M876" s="5"/>
      <c r="N876" s="5"/>
      <c r="O876" s="5"/>
      <c r="P876" s="5"/>
      <c r="Q876" s="13"/>
      <c r="R876" s="13"/>
      <c r="S876" s="5"/>
    </row>
    <row r="877" spans="1:19" ht="15.75" customHeight="1" x14ac:dyDescent="0.3">
      <c r="A877" s="5"/>
      <c r="B877" s="5"/>
      <c r="C877" s="5"/>
      <c r="D877" s="5"/>
      <c r="E877" s="5"/>
      <c r="F877" s="5"/>
      <c r="G877" s="55"/>
      <c r="I877" s="5"/>
      <c r="J877" s="5"/>
      <c r="K877" s="5"/>
      <c r="L877" s="5"/>
      <c r="M877" s="5"/>
      <c r="N877" s="5"/>
      <c r="O877" s="5"/>
      <c r="P877" s="5"/>
      <c r="Q877" s="13"/>
      <c r="R877" s="13"/>
      <c r="S877" s="5"/>
    </row>
    <row r="878" spans="1:19" ht="15.75" customHeight="1" x14ac:dyDescent="0.3">
      <c r="A878" s="5"/>
      <c r="B878" s="5"/>
      <c r="C878" s="5"/>
      <c r="D878" s="5"/>
      <c r="E878" s="5"/>
      <c r="F878" s="5"/>
      <c r="G878" s="55"/>
      <c r="I878" s="5"/>
      <c r="J878" s="5"/>
      <c r="K878" s="5"/>
      <c r="L878" s="5"/>
      <c r="M878" s="5"/>
      <c r="N878" s="5"/>
      <c r="O878" s="5"/>
      <c r="P878" s="5"/>
      <c r="Q878" s="13"/>
      <c r="R878" s="13"/>
      <c r="S878" s="5"/>
    </row>
    <row r="879" spans="1:19" ht="15.75" customHeight="1" x14ac:dyDescent="0.3">
      <c r="A879" s="5"/>
      <c r="B879" s="5"/>
      <c r="C879" s="5"/>
      <c r="D879" s="5"/>
      <c r="E879" s="5"/>
      <c r="F879" s="5"/>
      <c r="G879" s="55"/>
      <c r="I879" s="5"/>
      <c r="J879" s="5"/>
      <c r="K879" s="5"/>
      <c r="L879" s="5"/>
      <c r="M879" s="5"/>
      <c r="N879" s="5"/>
      <c r="O879" s="5"/>
      <c r="P879" s="5"/>
      <c r="Q879" s="13"/>
      <c r="R879" s="13"/>
      <c r="S879" s="5"/>
    </row>
    <row r="880" spans="1:19" ht="15.75" customHeight="1" x14ac:dyDescent="0.3">
      <c r="A880" s="5"/>
      <c r="B880" s="5"/>
      <c r="C880" s="5"/>
      <c r="D880" s="5"/>
      <c r="E880" s="5"/>
      <c r="F880" s="5"/>
      <c r="G880" s="55"/>
      <c r="I880" s="5"/>
      <c r="J880" s="5"/>
      <c r="K880" s="5"/>
      <c r="L880" s="5"/>
      <c r="M880" s="5"/>
      <c r="N880" s="5"/>
      <c r="O880" s="5"/>
      <c r="P880" s="5"/>
      <c r="Q880" s="13"/>
      <c r="R880" s="13"/>
      <c r="S880" s="5"/>
    </row>
    <row r="881" spans="1:19" ht="15.75" customHeight="1" x14ac:dyDescent="0.3">
      <c r="A881" s="5"/>
      <c r="B881" s="5"/>
      <c r="C881" s="5"/>
      <c r="D881" s="5"/>
      <c r="E881" s="5"/>
      <c r="F881" s="5"/>
      <c r="G881" s="55"/>
      <c r="I881" s="5"/>
      <c r="J881" s="5"/>
      <c r="K881" s="5"/>
      <c r="L881" s="5"/>
      <c r="M881" s="5"/>
      <c r="N881" s="5"/>
      <c r="O881" s="5"/>
      <c r="P881" s="5"/>
      <c r="Q881" s="13"/>
      <c r="R881" s="13"/>
      <c r="S881" s="5"/>
    </row>
    <row r="882" spans="1:19" ht="15.75" customHeight="1" x14ac:dyDescent="0.3">
      <c r="A882" s="5"/>
      <c r="B882" s="5"/>
      <c r="C882" s="5"/>
      <c r="D882" s="5"/>
      <c r="E882" s="5"/>
      <c r="F882" s="5"/>
      <c r="G882" s="55"/>
      <c r="I882" s="5"/>
      <c r="J882" s="5"/>
      <c r="K882" s="5"/>
      <c r="L882" s="5"/>
      <c r="M882" s="5"/>
      <c r="N882" s="5"/>
      <c r="O882" s="5"/>
      <c r="P882" s="5"/>
      <c r="Q882" s="13"/>
      <c r="R882" s="13"/>
      <c r="S882" s="5"/>
    </row>
    <row r="883" spans="1:19" ht="15.75" customHeight="1" x14ac:dyDescent="0.3">
      <c r="A883" s="5"/>
      <c r="B883" s="5"/>
      <c r="C883" s="5"/>
      <c r="D883" s="5"/>
      <c r="E883" s="5"/>
      <c r="F883" s="5"/>
      <c r="G883" s="55"/>
      <c r="I883" s="5"/>
      <c r="J883" s="5"/>
      <c r="K883" s="5"/>
      <c r="L883" s="5"/>
      <c r="M883" s="5"/>
      <c r="N883" s="5"/>
      <c r="O883" s="5"/>
      <c r="P883" s="5"/>
      <c r="Q883" s="13"/>
      <c r="R883" s="13"/>
      <c r="S883" s="5"/>
    </row>
    <row r="884" spans="1:19" ht="15.75" customHeight="1" x14ac:dyDescent="0.3">
      <c r="A884" s="5"/>
      <c r="B884" s="5"/>
      <c r="C884" s="5"/>
      <c r="D884" s="5"/>
      <c r="E884" s="5"/>
      <c r="F884" s="5"/>
      <c r="G884" s="55"/>
      <c r="I884" s="5"/>
      <c r="J884" s="5"/>
      <c r="K884" s="5"/>
      <c r="L884" s="5"/>
      <c r="M884" s="5"/>
      <c r="N884" s="5"/>
      <c r="O884" s="5"/>
      <c r="P884" s="5"/>
      <c r="Q884" s="13"/>
      <c r="R884" s="13"/>
      <c r="S884" s="5"/>
    </row>
    <row r="885" spans="1:19" ht="15.75" customHeight="1" x14ac:dyDescent="0.3">
      <c r="A885" s="5"/>
      <c r="B885" s="5"/>
      <c r="C885" s="5"/>
      <c r="D885" s="5"/>
      <c r="E885" s="5"/>
      <c r="F885" s="5"/>
      <c r="G885" s="55"/>
      <c r="I885" s="5"/>
      <c r="J885" s="5"/>
      <c r="K885" s="5"/>
      <c r="L885" s="5"/>
      <c r="M885" s="5"/>
      <c r="N885" s="5"/>
      <c r="O885" s="5"/>
      <c r="P885" s="5"/>
      <c r="Q885" s="13"/>
      <c r="R885" s="13"/>
      <c r="S885" s="5"/>
    </row>
    <row r="886" spans="1:19" ht="15.75" customHeight="1" x14ac:dyDescent="0.3">
      <c r="A886" s="5"/>
      <c r="B886" s="5"/>
      <c r="C886" s="5"/>
      <c r="D886" s="5"/>
      <c r="E886" s="5"/>
      <c r="F886" s="5"/>
      <c r="G886" s="55"/>
      <c r="I886" s="5"/>
      <c r="J886" s="5"/>
      <c r="K886" s="5"/>
      <c r="L886" s="5"/>
      <c r="M886" s="5"/>
      <c r="N886" s="5"/>
      <c r="O886" s="5"/>
      <c r="P886" s="5"/>
      <c r="Q886" s="13"/>
      <c r="R886" s="13"/>
      <c r="S886" s="5"/>
    </row>
    <row r="887" spans="1:19" ht="15.75" customHeight="1" x14ac:dyDescent="0.3">
      <c r="A887" s="5"/>
      <c r="B887" s="5"/>
      <c r="C887" s="5"/>
      <c r="D887" s="5"/>
      <c r="E887" s="5"/>
      <c r="F887" s="5"/>
      <c r="G887" s="55"/>
      <c r="I887" s="5"/>
      <c r="J887" s="5"/>
      <c r="K887" s="5"/>
      <c r="L887" s="5"/>
      <c r="M887" s="5"/>
      <c r="N887" s="5"/>
      <c r="O887" s="5"/>
      <c r="P887" s="5"/>
      <c r="Q887" s="13"/>
      <c r="R887" s="13"/>
      <c r="S887" s="5"/>
    </row>
    <row r="888" spans="1:19" ht="15.75" customHeight="1" x14ac:dyDescent="0.3">
      <c r="A888" s="5"/>
      <c r="B888" s="5"/>
      <c r="C888" s="5"/>
      <c r="D888" s="5"/>
      <c r="E888" s="5"/>
      <c r="F888" s="5"/>
      <c r="G888" s="55"/>
      <c r="I888" s="5"/>
      <c r="J888" s="5"/>
      <c r="K888" s="5"/>
      <c r="L888" s="5"/>
      <c r="M888" s="5"/>
      <c r="N888" s="5"/>
      <c r="O888" s="5"/>
      <c r="P888" s="5"/>
      <c r="Q888" s="13"/>
      <c r="R888" s="13"/>
      <c r="S888" s="5"/>
    </row>
    <row r="889" spans="1:19" ht="15.75" customHeight="1" x14ac:dyDescent="0.3">
      <c r="A889" s="5"/>
      <c r="B889" s="5"/>
      <c r="C889" s="5"/>
      <c r="D889" s="5"/>
      <c r="E889" s="5"/>
      <c r="F889" s="5"/>
      <c r="G889" s="55"/>
      <c r="I889" s="5"/>
      <c r="J889" s="5"/>
      <c r="K889" s="5"/>
      <c r="L889" s="5"/>
      <c r="M889" s="5"/>
      <c r="N889" s="5"/>
      <c r="O889" s="5"/>
      <c r="P889" s="5"/>
      <c r="Q889" s="13"/>
      <c r="R889" s="13"/>
      <c r="S889" s="5"/>
    </row>
    <row r="890" spans="1:19" ht="15.75" customHeight="1" x14ac:dyDescent="0.3">
      <c r="A890" s="5"/>
      <c r="B890" s="5"/>
      <c r="C890" s="5"/>
      <c r="D890" s="5"/>
      <c r="E890" s="5"/>
      <c r="F890" s="5"/>
      <c r="G890" s="55"/>
      <c r="I890" s="5"/>
      <c r="J890" s="5"/>
      <c r="K890" s="5"/>
      <c r="L890" s="5"/>
      <c r="M890" s="5"/>
      <c r="N890" s="5"/>
      <c r="O890" s="5"/>
      <c r="P890" s="5"/>
      <c r="Q890" s="13"/>
      <c r="R890" s="13"/>
      <c r="S890" s="5"/>
    </row>
    <row r="891" spans="1:19" ht="15.75" customHeight="1" x14ac:dyDescent="0.3">
      <c r="A891" s="5"/>
      <c r="B891" s="5"/>
      <c r="C891" s="5"/>
      <c r="D891" s="5"/>
      <c r="E891" s="5"/>
      <c r="F891" s="5"/>
      <c r="G891" s="55"/>
      <c r="I891" s="5"/>
      <c r="J891" s="5"/>
      <c r="K891" s="5"/>
      <c r="L891" s="5"/>
      <c r="M891" s="5"/>
      <c r="N891" s="5"/>
      <c r="O891" s="5"/>
      <c r="P891" s="5"/>
      <c r="Q891" s="13"/>
      <c r="R891" s="13"/>
      <c r="S891" s="5"/>
    </row>
    <row r="892" spans="1:19" ht="15.75" customHeight="1" x14ac:dyDescent="0.3">
      <c r="A892" s="5"/>
      <c r="B892" s="5"/>
      <c r="C892" s="5"/>
      <c r="D892" s="5"/>
      <c r="E892" s="5"/>
      <c r="F892" s="5"/>
      <c r="G892" s="55"/>
      <c r="I892" s="5"/>
      <c r="J892" s="5"/>
      <c r="K892" s="5"/>
      <c r="L892" s="5"/>
      <c r="M892" s="5"/>
      <c r="N892" s="5"/>
      <c r="O892" s="5"/>
      <c r="P892" s="5"/>
      <c r="Q892" s="13"/>
      <c r="R892" s="13"/>
      <c r="S892" s="5"/>
    </row>
    <row r="893" spans="1:19" ht="15.75" customHeight="1" x14ac:dyDescent="0.3">
      <c r="A893" s="5"/>
      <c r="B893" s="5"/>
      <c r="C893" s="5"/>
      <c r="D893" s="5"/>
      <c r="E893" s="5"/>
      <c r="F893" s="5"/>
      <c r="G893" s="55"/>
      <c r="I893" s="5"/>
      <c r="J893" s="5"/>
      <c r="K893" s="5"/>
      <c r="L893" s="5"/>
      <c r="M893" s="5"/>
      <c r="N893" s="5"/>
      <c r="O893" s="5"/>
      <c r="P893" s="5"/>
      <c r="Q893" s="13"/>
      <c r="R893" s="13"/>
      <c r="S893" s="5"/>
    </row>
    <row r="894" spans="1:19" ht="15.75" customHeight="1" x14ac:dyDescent="0.3">
      <c r="A894" s="5"/>
      <c r="B894" s="5"/>
      <c r="C894" s="5"/>
      <c r="D894" s="5"/>
      <c r="E894" s="5"/>
      <c r="F894" s="5"/>
      <c r="G894" s="55"/>
      <c r="I894" s="5"/>
      <c r="J894" s="5"/>
      <c r="K894" s="5"/>
      <c r="L894" s="5"/>
      <c r="M894" s="5"/>
      <c r="N894" s="5"/>
      <c r="O894" s="5"/>
      <c r="P894" s="5"/>
      <c r="Q894" s="13"/>
      <c r="R894" s="13"/>
      <c r="S894" s="5"/>
    </row>
    <row r="895" spans="1:19" ht="15.75" customHeight="1" x14ac:dyDescent="0.3">
      <c r="A895" s="5"/>
      <c r="B895" s="5"/>
      <c r="C895" s="5"/>
      <c r="D895" s="5"/>
      <c r="E895" s="5"/>
      <c r="F895" s="5"/>
      <c r="G895" s="55"/>
      <c r="I895" s="5"/>
      <c r="J895" s="5"/>
      <c r="K895" s="5"/>
      <c r="L895" s="5"/>
      <c r="M895" s="5"/>
      <c r="N895" s="5"/>
      <c r="O895" s="5"/>
      <c r="P895" s="5"/>
      <c r="Q895" s="13"/>
      <c r="R895" s="13"/>
      <c r="S895" s="5"/>
    </row>
    <row r="896" spans="1:19" ht="15.75" customHeight="1" x14ac:dyDescent="0.3">
      <c r="A896" s="5"/>
      <c r="B896" s="5"/>
      <c r="C896" s="5"/>
      <c r="D896" s="5"/>
      <c r="E896" s="5"/>
      <c r="F896" s="5"/>
      <c r="G896" s="55"/>
      <c r="I896" s="5"/>
      <c r="J896" s="5"/>
      <c r="K896" s="5"/>
      <c r="L896" s="5"/>
      <c r="M896" s="5"/>
      <c r="N896" s="5"/>
      <c r="O896" s="5"/>
      <c r="P896" s="5"/>
      <c r="Q896" s="13"/>
      <c r="R896" s="13"/>
      <c r="S896" s="5"/>
    </row>
    <row r="897" spans="1:19" ht="15.75" customHeight="1" x14ac:dyDescent="0.3">
      <c r="A897" s="5"/>
      <c r="B897" s="5"/>
      <c r="C897" s="5"/>
      <c r="D897" s="5"/>
      <c r="E897" s="5"/>
      <c r="F897" s="5"/>
      <c r="G897" s="55"/>
      <c r="I897" s="5"/>
      <c r="J897" s="5"/>
      <c r="K897" s="5"/>
      <c r="L897" s="5"/>
      <c r="M897" s="5"/>
      <c r="N897" s="5"/>
      <c r="O897" s="5"/>
      <c r="P897" s="5"/>
      <c r="Q897" s="13"/>
      <c r="R897" s="13"/>
      <c r="S897" s="5"/>
    </row>
    <row r="898" spans="1:19" ht="15.75" customHeight="1" x14ac:dyDescent="0.3">
      <c r="A898" s="5"/>
      <c r="B898" s="5"/>
      <c r="C898" s="5"/>
      <c r="D898" s="5"/>
      <c r="E898" s="5"/>
      <c r="F898" s="5"/>
      <c r="G898" s="55"/>
      <c r="I898" s="5"/>
      <c r="J898" s="5"/>
      <c r="K898" s="5"/>
      <c r="L898" s="5"/>
      <c r="M898" s="5"/>
      <c r="N898" s="5"/>
      <c r="O898" s="5"/>
      <c r="P898" s="5"/>
      <c r="Q898" s="13"/>
      <c r="R898" s="13"/>
      <c r="S898" s="5"/>
    </row>
    <row r="899" spans="1:19" ht="15.75" customHeight="1" x14ac:dyDescent="0.3">
      <c r="A899" s="5"/>
      <c r="B899" s="5"/>
      <c r="C899" s="5"/>
      <c r="D899" s="5"/>
      <c r="E899" s="5"/>
      <c r="F899" s="5"/>
      <c r="G899" s="55"/>
      <c r="I899" s="5"/>
      <c r="J899" s="5"/>
      <c r="K899" s="5"/>
      <c r="L899" s="5"/>
      <c r="M899" s="5"/>
      <c r="N899" s="5"/>
      <c r="O899" s="5"/>
      <c r="P899" s="5"/>
      <c r="Q899" s="13"/>
      <c r="R899" s="13"/>
      <c r="S899" s="5"/>
    </row>
    <row r="900" spans="1:19" ht="15.75" customHeight="1" x14ac:dyDescent="0.3">
      <c r="A900" s="5"/>
      <c r="B900" s="5"/>
      <c r="C900" s="5"/>
      <c r="D900" s="5"/>
      <c r="E900" s="5"/>
      <c r="F900" s="5"/>
      <c r="G900" s="55"/>
      <c r="I900" s="5"/>
      <c r="J900" s="5"/>
      <c r="K900" s="5"/>
      <c r="L900" s="5"/>
      <c r="M900" s="5"/>
      <c r="N900" s="5"/>
      <c r="O900" s="5"/>
      <c r="P900" s="5"/>
      <c r="Q900" s="13"/>
      <c r="R900" s="13"/>
      <c r="S900" s="5"/>
    </row>
    <row r="901" spans="1:19" ht="15.75" customHeight="1" x14ac:dyDescent="0.3">
      <c r="A901" s="5"/>
      <c r="B901" s="5"/>
      <c r="C901" s="5"/>
      <c r="D901" s="5"/>
      <c r="E901" s="5"/>
      <c r="F901" s="5"/>
      <c r="G901" s="55"/>
      <c r="I901" s="5"/>
      <c r="J901" s="5"/>
      <c r="K901" s="5"/>
      <c r="L901" s="5"/>
      <c r="M901" s="5"/>
      <c r="N901" s="5"/>
      <c r="O901" s="5"/>
      <c r="P901" s="5"/>
      <c r="Q901" s="13"/>
      <c r="R901" s="13"/>
      <c r="S901" s="5"/>
    </row>
    <row r="902" spans="1:19" ht="15.75" customHeight="1" x14ac:dyDescent="0.3">
      <c r="A902" s="5"/>
      <c r="B902" s="5"/>
      <c r="C902" s="5"/>
      <c r="D902" s="5"/>
      <c r="E902" s="5"/>
      <c r="F902" s="5"/>
      <c r="G902" s="55"/>
      <c r="I902" s="5"/>
      <c r="J902" s="5"/>
      <c r="K902" s="5"/>
      <c r="L902" s="5"/>
      <c r="M902" s="5"/>
      <c r="N902" s="5"/>
      <c r="O902" s="5"/>
      <c r="P902" s="5"/>
      <c r="Q902" s="13"/>
      <c r="R902" s="13"/>
      <c r="S902" s="5"/>
    </row>
    <row r="903" spans="1:19" ht="15.75" customHeight="1" x14ac:dyDescent="0.3">
      <c r="A903" s="5"/>
      <c r="B903" s="5"/>
      <c r="C903" s="5"/>
      <c r="D903" s="5"/>
      <c r="E903" s="5"/>
      <c r="F903" s="5"/>
      <c r="G903" s="55"/>
      <c r="I903" s="5"/>
      <c r="J903" s="5"/>
      <c r="K903" s="5"/>
      <c r="L903" s="5"/>
      <c r="M903" s="5"/>
      <c r="N903" s="5"/>
      <c r="O903" s="5"/>
      <c r="P903" s="5"/>
      <c r="Q903" s="13"/>
      <c r="R903" s="13"/>
      <c r="S903" s="5"/>
    </row>
    <row r="904" spans="1:19" ht="15.75" customHeight="1" x14ac:dyDescent="0.3">
      <c r="A904" s="5"/>
      <c r="B904" s="5"/>
      <c r="C904" s="5"/>
      <c r="D904" s="5"/>
      <c r="E904" s="5"/>
      <c r="F904" s="5"/>
      <c r="G904" s="55"/>
      <c r="I904" s="5"/>
      <c r="J904" s="5"/>
      <c r="K904" s="5"/>
      <c r="L904" s="5"/>
      <c r="M904" s="5"/>
      <c r="N904" s="5"/>
      <c r="O904" s="5"/>
      <c r="P904" s="5"/>
      <c r="Q904" s="13"/>
      <c r="R904" s="13"/>
      <c r="S904" s="5"/>
    </row>
    <row r="905" spans="1:19" ht="15.75" customHeight="1" x14ac:dyDescent="0.3">
      <c r="A905" s="5"/>
      <c r="B905" s="5"/>
      <c r="C905" s="5"/>
      <c r="D905" s="5"/>
      <c r="E905" s="5"/>
      <c r="F905" s="5"/>
      <c r="G905" s="55"/>
      <c r="I905" s="5"/>
      <c r="J905" s="5"/>
      <c r="K905" s="5"/>
      <c r="L905" s="5"/>
      <c r="M905" s="5"/>
      <c r="N905" s="5"/>
      <c r="O905" s="5"/>
      <c r="P905" s="5"/>
      <c r="Q905" s="13"/>
      <c r="R905" s="13"/>
      <c r="S905" s="5"/>
    </row>
    <row r="906" spans="1:19" ht="15.75" customHeight="1" x14ac:dyDescent="0.3">
      <c r="A906" s="5"/>
      <c r="B906" s="5"/>
      <c r="C906" s="5"/>
      <c r="D906" s="5"/>
      <c r="E906" s="5"/>
      <c r="F906" s="5"/>
      <c r="G906" s="55"/>
      <c r="I906" s="5"/>
      <c r="J906" s="5"/>
      <c r="K906" s="5"/>
      <c r="L906" s="5"/>
      <c r="M906" s="5"/>
      <c r="N906" s="5"/>
      <c r="O906" s="5"/>
      <c r="P906" s="5"/>
      <c r="Q906" s="13"/>
      <c r="R906" s="13"/>
      <c r="S906" s="5"/>
    </row>
    <row r="907" spans="1:19" ht="15.75" customHeight="1" x14ac:dyDescent="0.3">
      <c r="A907" s="5"/>
      <c r="B907" s="5"/>
      <c r="C907" s="5"/>
      <c r="D907" s="5"/>
      <c r="E907" s="5"/>
      <c r="F907" s="5"/>
      <c r="G907" s="55"/>
      <c r="I907" s="5"/>
      <c r="J907" s="5"/>
      <c r="K907" s="5"/>
      <c r="L907" s="5"/>
      <c r="M907" s="5"/>
      <c r="N907" s="5"/>
      <c r="O907" s="5"/>
      <c r="P907" s="5"/>
      <c r="Q907" s="13"/>
      <c r="R907" s="13"/>
      <c r="S907" s="5"/>
    </row>
    <row r="908" spans="1:19" ht="15.75" customHeight="1" x14ac:dyDescent="0.3">
      <c r="A908" s="5"/>
      <c r="B908" s="5"/>
      <c r="C908" s="5"/>
      <c r="D908" s="5"/>
      <c r="E908" s="5"/>
      <c r="F908" s="5"/>
      <c r="G908" s="55"/>
      <c r="I908" s="5"/>
      <c r="J908" s="5"/>
      <c r="K908" s="5"/>
      <c r="L908" s="5"/>
      <c r="M908" s="5"/>
      <c r="N908" s="5"/>
      <c r="O908" s="5"/>
      <c r="P908" s="5"/>
      <c r="Q908" s="13"/>
      <c r="R908" s="13"/>
      <c r="S908" s="5"/>
    </row>
    <row r="909" spans="1:19" ht="15.75" customHeight="1" x14ac:dyDescent="0.3">
      <c r="A909" s="5"/>
      <c r="B909" s="5"/>
      <c r="C909" s="5"/>
      <c r="D909" s="5"/>
      <c r="E909" s="5"/>
      <c r="F909" s="5"/>
      <c r="G909" s="55"/>
      <c r="I909" s="5"/>
      <c r="J909" s="5"/>
      <c r="K909" s="5"/>
      <c r="L909" s="5"/>
      <c r="M909" s="5"/>
      <c r="N909" s="5"/>
      <c r="O909" s="5"/>
      <c r="P909" s="5"/>
      <c r="Q909" s="13"/>
      <c r="R909" s="13"/>
      <c r="S909" s="5"/>
    </row>
    <row r="910" spans="1:19" ht="15.75" customHeight="1" x14ac:dyDescent="0.3">
      <c r="A910" s="5"/>
      <c r="B910" s="5"/>
      <c r="C910" s="5"/>
      <c r="D910" s="5"/>
      <c r="E910" s="5"/>
      <c r="F910" s="5"/>
      <c r="G910" s="55"/>
      <c r="I910" s="5"/>
      <c r="J910" s="5"/>
      <c r="K910" s="5"/>
      <c r="L910" s="5"/>
      <c r="M910" s="5"/>
      <c r="N910" s="5"/>
      <c r="O910" s="5"/>
      <c r="P910" s="5"/>
      <c r="Q910" s="13"/>
      <c r="R910" s="13"/>
      <c r="S910" s="5"/>
    </row>
    <row r="911" spans="1:19" ht="15.75" customHeight="1" x14ac:dyDescent="0.3">
      <c r="A911" s="5"/>
      <c r="B911" s="5"/>
      <c r="C911" s="5"/>
      <c r="D911" s="5"/>
      <c r="E911" s="5"/>
      <c r="F911" s="5"/>
      <c r="G911" s="55"/>
      <c r="I911" s="5"/>
      <c r="J911" s="5"/>
      <c r="K911" s="5"/>
      <c r="L911" s="5"/>
      <c r="M911" s="5"/>
      <c r="N911" s="5"/>
      <c r="O911" s="5"/>
      <c r="P911" s="5"/>
      <c r="Q911" s="13"/>
      <c r="R911" s="13"/>
      <c r="S911" s="5"/>
    </row>
    <row r="912" spans="1:19" ht="15.75" customHeight="1" x14ac:dyDescent="0.3">
      <c r="A912" s="5"/>
      <c r="B912" s="5"/>
      <c r="C912" s="5"/>
      <c r="D912" s="5"/>
      <c r="E912" s="5"/>
      <c r="F912" s="5"/>
      <c r="G912" s="55"/>
      <c r="I912" s="5"/>
      <c r="J912" s="5"/>
      <c r="K912" s="5"/>
      <c r="L912" s="5"/>
      <c r="M912" s="5"/>
      <c r="N912" s="5"/>
      <c r="O912" s="5"/>
      <c r="P912" s="5"/>
      <c r="Q912" s="13"/>
      <c r="R912" s="13"/>
      <c r="S912" s="5"/>
    </row>
    <row r="913" spans="1:19" ht="15.75" customHeight="1" x14ac:dyDescent="0.3">
      <c r="A913" s="5"/>
      <c r="B913" s="5"/>
      <c r="C913" s="5"/>
      <c r="D913" s="5"/>
      <c r="E913" s="5"/>
      <c r="F913" s="5"/>
      <c r="G913" s="55"/>
      <c r="I913" s="5"/>
      <c r="J913" s="5"/>
      <c r="K913" s="5"/>
      <c r="L913" s="5"/>
      <c r="M913" s="5"/>
      <c r="N913" s="5"/>
      <c r="O913" s="5"/>
      <c r="P913" s="5"/>
      <c r="Q913" s="13"/>
      <c r="R913" s="13"/>
      <c r="S913" s="5"/>
    </row>
    <row r="914" spans="1:19" ht="15.75" customHeight="1" x14ac:dyDescent="0.3">
      <c r="A914" s="5"/>
      <c r="B914" s="5"/>
      <c r="C914" s="5"/>
      <c r="D914" s="5"/>
      <c r="E914" s="5"/>
      <c r="F914" s="5"/>
      <c r="G914" s="55"/>
      <c r="I914" s="5"/>
      <c r="J914" s="5"/>
      <c r="K914" s="5"/>
      <c r="L914" s="5"/>
      <c r="M914" s="5"/>
      <c r="N914" s="5"/>
      <c r="O914" s="5"/>
      <c r="P914" s="5"/>
      <c r="Q914" s="13"/>
      <c r="R914" s="13"/>
      <c r="S914" s="5"/>
    </row>
    <row r="915" spans="1:19" ht="15.75" customHeight="1" x14ac:dyDescent="0.3">
      <c r="A915" s="5"/>
      <c r="B915" s="5"/>
      <c r="C915" s="5"/>
      <c r="D915" s="5"/>
      <c r="E915" s="5"/>
      <c r="F915" s="5"/>
      <c r="G915" s="55"/>
      <c r="I915" s="5"/>
      <c r="J915" s="5"/>
      <c r="K915" s="5"/>
      <c r="L915" s="5"/>
      <c r="M915" s="5"/>
      <c r="N915" s="5"/>
      <c r="O915" s="5"/>
      <c r="P915" s="5"/>
      <c r="Q915" s="13"/>
      <c r="R915" s="13"/>
      <c r="S915" s="5"/>
    </row>
    <row r="916" spans="1:19" ht="15.75" customHeight="1" x14ac:dyDescent="0.3">
      <c r="A916" s="5"/>
      <c r="B916" s="5"/>
      <c r="C916" s="5"/>
      <c r="D916" s="5"/>
      <c r="E916" s="5"/>
      <c r="F916" s="5"/>
      <c r="G916" s="55"/>
      <c r="I916" s="5"/>
      <c r="J916" s="5"/>
      <c r="K916" s="5"/>
      <c r="L916" s="5"/>
      <c r="M916" s="5"/>
      <c r="N916" s="5"/>
      <c r="O916" s="5"/>
      <c r="P916" s="5"/>
      <c r="Q916" s="13"/>
      <c r="R916" s="13"/>
      <c r="S916" s="5"/>
    </row>
    <row r="917" spans="1:19" ht="15.75" customHeight="1" x14ac:dyDescent="0.3">
      <c r="A917" s="5"/>
      <c r="B917" s="5"/>
      <c r="C917" s="5"/>
      <c r="D917" s="5"/>
      <c r="E917" s="5"/>
      <c r="F917" s="5"/>
      <c r="G917" s="55"/>
      <c r="I917" s="5"/>
      <c r="J917" s="5"/>
      <c r="K917" s="5"/>
      <c r="L917" s="5"/>
      <c r="M917" s="5"/>
      <c r="N917" s="5"/>
      <c r="O917" s="5"/>
      <c r="P917" s="5"/>
      <c r="Q917" s="13"/>
      <c r="R917" s="13"/>
      <c r="S917" s="5"/>
    </row>
    <row r="918" spans="1:19" ht="15.75" customHeight="1" x14ac:dyDescent="0.3">
      <c r="A918" s="5"/>
      <c r="B918" s="5"/>
      <c r="C918" s="5"/>
      <c r="D918" s="5"/>
      <c r="E918" s="5"/>
      <c r="F918" s="5"/>
      <c r="G918" s="55"/>
      <c r="I918" s="5"/>
      <c r="J918" s="5"/>
      <c r="K918" s="5"/>
      <c r="L918" s="5"/>
      <c r="M918" s="5"/>
      <c r="N918" s="5"/>
      <c r="O918" s="5"/>
      <c r="P918" s="5"/>
      <c r="Q918" s="13"/>
      <c r="R918" s="13"/>
      <c r="S918" s="5"/>
    </row>
    <row r="919" spans="1:19" ht="15.75" customHeight="1" x14ac:dyDescent="0.3">
      <c r="A919" s="5"/>
      <c r="B919" s="5"/>
      <c r="C919" s="5"/>
      <c r="D919" s="5"/>
      <c r="E919" s="5"/>
      <c r="F919" s="5"/>
      <c r="G919" s="55"/>
      <c r="I919" s="5"/>
      <c r="J919" s="5"/>
      <c r="K919" s="5"/>
      <c r="L919" s="5"/>
      <c r="M919" s="5"/>
      <c r="N919" s="5"/>
      <c r="O919" s="5"/>
      <c r="P919" s="5"/>
      <c r="Q919" s="13"/>
      <c r="R919" s="13"/>
      <c r="S919" s="5"/>
    </row>
    <row r="920" spans="1:19" ht="15.75" customHeight="1" x14ac:dyDescent="0.3">
      <c r="A920" s="5"/>
      <c r="B920" s="5"/>
      <c r="C920" s="5"/>
      <c r="D920" s="5"/>
      <c r="E920" s="5"/>
      <c r="F920" s="5"/>
      <c r="G920" s="55"/>
      <c r="I920" s="5"/>
      <c r="J920" s="5"/>
      <c r="K920" s="5"/>
      <c r="L920" s="5"/>
      <c r="M920" s="5"/>
      <c r="N920" s="5"/>
      <c r="O920" s="5"/>
      <c r="P920" s="5"/>
      <c r="Q920" s="13"/>
      <c r="R920" s="13"/>
      <c r="S920" s="5"/>
    </row>
    <row r="921" spans="1:19" ht="15.75" customHeight="1" x14ac:dyDescent="0.3">
      <c r="A921" s="5"/>
      <c r="B921" s="5"/>
      <c r="C921" s="5"/>
      <c r="D921" s="5"/>
      <c r="E921" s="5"/>
      <c r="F921" s="5"/>
      <c r="G921" s="55"/>
      <c r="I921" s="5"/>
      <c r="J921" s="5"/>
      <c r="K921" s="5"/>
      <c r="L921" s="5"/>
      <c r="M921" s="5"/>
      <c r="N921" s="5"/>
      <c r="O921" s="5"/>
      <c r="P921" s="5"/>
      <c r="Q921" s="13"/>
      <c r="R921" s="13"/>
      <c r="S921" s="5"/>
    </row>
    <row r="922" spans="1:19" ht="15.75" customHeight="1" x14ac:dyDescent="0.3">
      <c r="A922" s="5"/>
      <c r="B922" s="5"/>
      <c r="C922" s="5"/>
      <c r="D922" s="5"/>
      <c r="E922" s="5"/>
      <c r="F922" s="5"/>
      <c r="G922" s="55"/>
      <c r="I922" s="5"/>
      <c r="J922" s="5"/>
      <c r="K922" s="5"/>
      <c r="L922" s="5"/>
      <c r="M922" s="5"/>
      <c r="N922" s="5"/>
      <c r="O922" s="5"/>
      <c r="P922" s="5"/>
      <c r="Q922" s="13"/>
      <c r="R922" s="13"/>
      <c r="S922" s="5"/>
    </row>
    <row r="923" spans="1:19" ht="15.75" customHeight="1" x14ac:dyDescent="0.3">
      <c r="A923" s="5"/>
      <c r="B923" s="5"/>
      <c r="C923" s="5"/>
      <c r="D923" s="5"/>
      <c r="E923" s="5"/>
      <c r="F923" s="5"/>
      <c r="G923" s="55"/>
      <c r="I923" s="5"/>
      <c r="J923" s="5"/>
      <c r="K923" s="5"/>
      <c r="L923" s="5"/>
      <c r="M923" s="5"/>
      <c r="N923" s="5"/>
      <c r="O923" s="5"/>
      <c r="P923" s="5"/>
      <c r="Q923" s="13"/>
      <c r="R923" s="13"/>
      <c r="S923" s="5"/>
    </row>
    <row r="924" spans="1:19" ht="15.75" customHeight="1" x14ac:dyDescent="0.3">
      <c r="A924" s="5"/>
      <c r="B924" s="5"/>
      <c r="C924" s="5"/>
      <c r="D924" s="5"/>
      <c r="E924" s="5"/>
      <c r="F924" s="5"/>
      <c r="G924" s="55"/>
      <c r="I924" s="5"/>
      <c r="J924" s="5"/>
      <c r="K924" s="5"/>
      <c r="L924" s="5"/>
      <c r="M924" s="5"/>
      <c r="N924" s="5"/>
      <c r="O924" s="5"/>
      <c r="P924" s="5"/>
      <c r="Q924" s="13"/>
      <c r="R924" s="13"/>
      <c r="S924" s="5"/>
    </row>
    <row r="925" spans="1:19" ht="15.75" customHeight="1" x14ac:dyDescent="0.3">
      <c r="A925" s="5"/>
      <c r="B925" s="5"/>
      <c r="C925" s="5"/>
      <c r="D925" s="5"/>
      <c r="E925" s="5"/>
      <c r="F925" s="5"/>
      <c r="G925" s="55"/>
      <c r="I925" s="5"/>
      <c r="J925" s="5"/>
      <c r="K925" s="5"/>
      <c r="L925" s="5"/>
      <c r="M925" s="5"/>
      <c r="N925" s="5"/>
      <c r="O925" s="5"/>
      <c r="P925" s="5"/>
      <c r="Q925" s="13"/>
      <c r="R925" s="13"/>
      <c r="S925" s="5"/>
    </row>
    <row r="926" spans="1:19" ht="15.75" customHeight="1" x14ac:dyDescent="0.3">
      <c r="A926" s="5"/>
      <c r="B926" s="5"/>
      <c r="C926" s="5"/>
      <c r="D926" s="5"/>
      <c r="E926" s="5"/>
      <c r="F926" s="5"/>
      <c r="G926" s="55"/>
      <c r="I926" s="5"/>
      <c r="J926" s="5"/>
      <c r="K926" s="5"/>
      <c r="L926" s="5"/>
      <c r="M926" s="5"/>
      <c r="N926" s="5"/>
      <c r="O926" s="5"/>
      <c r="P926" s="5"/>
      <c r="Q926" s="13"/>
      <c r="R926" s="13"/>
      <c r="S926" s="5"/>
    </row>
    <row r="927" spans="1:19" ht="15.75" customHeight="1" x14ac:dyDescent="0.3">
      <c r="A927" s="5"/>
      <c r="B927" s="5"/>
      <c r="C927" s="5"/>
      <c r="D927" s="5"/>
      <c r="E927" s="5"/>
      <c r="F927" s="5"/>
      <c r="G927" s="55"/>
      <c r="I927" s="5"/>
      <c r="J927" s="5"/>
      <c r="K927" s="5"/>
      <c r="L927" s="5"/>
      <c r="M927" s="5"/>
      <c r="N927" s="5"/>
      <c r="O927" s="5"/>
      <c r="P927" s="5"/>
      <c r="Q927" s="13"/>
      <c r="R927" s="13"/>
      <c r="S927" s="5"/>
    </row>
    <row r="928" spans="1:19" ht="15.75" customHeight="1" x14ac:dyDescent="0.3">
      <c r="A928" s="5"/>
      <c r="B928" s="5"/>
      <c r="C928" s="5"/>
      <c r="D928" s="5"/>
      <c r="E928" s="5"/>
      <c r="F928" s="5"/>
      <c r="G928" s="55"/>
      <c r="I928" s="5"/>
      <c r="J928" s="5"/>
      <c r="K928" s="5"/>
      <c r="L928" s="5"/>
      <c r="M928" s="5"/>
      <c r="N928" s="5"/>
      <c r="O928" s="5"/>
      <c r="P928" s="5"/>
      <c r="Q928" s="13"/>
      <c r="R928" s="13"/>
      <c r="S928" s="5"/>
    </row>
    <row r="929" spans="1:19" ht="15.75" customHeight="1" x14ac:dyDescent="0.3">
      <c r="A929" s="5"/>
      <c r="B929" s="5"/>
      <c r="C929" s="5"/>
      <c r="D929" s="5"/>
      <c r="E929" s="5"/>
      <c r="F929" s="5"/>
      <c r="G929" s="55"/>
      <c r="I929" s="5"/>
      <c r="J929" s="5"/>
      <c r="K929" s="5"/>
      <c r="L929" s="5"/>
      <c r="M929" s="5"/>
      <c r="N929" s="5"/>
      <c r="O929" s="5"/>
      <c r="P929" s="5"/>
      <c r="Q929" s="13"/>
      <c r="R929" s="13"/>
      <c r="S929" s="5"/>
    </row>
    <row r="930" spans="1:19" ht="15.75" customHeight="1" x14ac:dyDescent="0.3">
      <c r="A930" s="5"/>
      <c r="B930" s="5"/>
      <c r="C930" s="5"/>
      <c r="D930" s="5"/>
      <c r="E930" s="5"/>
      <c r="F930" s="5"/>
      <c r="G930" s="55"/>
      <c r="I930" s="5"/>
      <c r="J930" s="5"/>
      <c r="K930" s="5"/>
      <c r="L930" s="5"/>
      <c r="M930" s="5"/>
      <c r="N930" s="5"/>
      <c r="O930" s="5"/>
      <c r="P930" s="5"/>
      <c r="Q930" s="13"/>
      <c r="R930" s="13"/>
      <c r="S930" s="5"/>
    </row>
    <row r="931" spans="1:19" ht="15.75" customHeight="1" x14ac:dyDescent="0.3">
      <c r="A931" s="5"/>
      <c r="B931" s="5"/>
      <c r="C931" s="5"/>
      <c r="D931" s="5"/>
      <c r="E931" s="5"/>
      <c r="F931" s="5"/>
      <c r="G931" s="55"/>
      <c r="I931" s="5"/>
      <c r="J931" s="5"/>
      <c r="K931" s="5"/>
      <c r="L931" s="5"/>
      <c r="M931" s="5"/>
      <c r="N931" s="5"/>
      <c r="O931" s="5"/>
      <c r="P931" s="5"/>
      <c r="Q931" s="13"/>
      <c r="R931" s="13"/>
      <c r="S931" s="5"/>
    </row>
    <row r="932" spans="1:19" ht="15.75" customHeight="1" x14ac:dyDescent="0.3">
      <c r="A932" s="5"/>
      <c r="B932" s="5"/>
      <c r="C932" s="5"/>
      <c r="D932" s="5"/>
      <c r="E932" s="5"/>
      <c r="F932" s="5"/>
      <c r="G932" s="55"/>
      <c r="I932" s="5"/>
      <c r="J932" s="5"/>
      <c r="K932" s="5"/>
      <c r="L932" s="5"/>
      <c r="M932" s="5"/>
      <c r="N932" s="5"/>
      <c r="O932" s="5"/>
      <c r="P932" s="5"/>
      <c r="Q932" s="13"/>
      <c r="R932" s="13"/>
      <c r="S932" s="5"/>
    </row>
    <row r="933" spans="1:19" ht="15.75" customHeight="1" x14ac:dyDescent="0.3">
      <c r="A933" s="5"/>
      <c r="B933" s="5"/>
      <c r="C933" s="5"/>
      <c r="D933" s="5"/>
      <c r="E933" s="5"/>
      <c r="F933" s="5"/>
      <c r="G933" s="55"/>
      <c r="I933" s="5"/>
      <c r="J933" s="5"/>
      <c r="K933" s="5"/>
      <c r="L933" s="5"/>
      <c r="M933" s="5"/>
      <c r="N933" s="5"/>
      <c r="O933" s="5"/>
      <c r="P933" s="5"/>
      <c r="Q933" s="13"/>
      <c r="R933" s="13"/>
      <c r="S933" s="5"/>
    </row>
    <row r="934" spans="1:19" ht="15.75" customHeight="1" x14ac:dyDescent="0.3">
      <c r="A934" s="5"/>
      <c r="B934" s="5"/>
      <c r="C934" s="5"/>
      <c r="D934" s="5"/>
      <c r="E934" s="5"/>
      <c r="F934" s="5"/>
      <c r="G934" s="55"/>
      <c r="I934" s="5"/>
      <c r="J934" s="5"/>
      <c r="K934" s="5"/>
      <c r="L934" s="5"/>
      <c r="M934" s="5"/>
      <c r="N934" s="5"/>
      <c r="O934" s="5"/>
      <c r="P934" s="5"/>
      <c r="Q934" s="13"/>
      <c r="R934" s="13"/>
      <c r="S934" s="5"/>
    </row>
    <row r="935" spans="1:19" ht="15.75" customHeight="1" x14ac:dyDescent="0.3">
      <c r="A935" s="5"/>
      <c r="B935" s="5"/>
      <c r="C935" s="5"/>
      <c r="D935" s="5"/>
      <c r="E935" s="5"/>
      <c r="F935" s="5"/>
      <c r="G935" s="55"/>
      <c r="I935" s="5"/>
      <c r="J935" s="5"/>
      <c r="K935" s="5"/>
      <c r="L935" s="5"/>
      <c r="M935" s="5"/>
      <c r="N935" s="5"/>
      <c r="O935" s="5"/>
      <c r="P935" s="5"/>
      <c r="Q935" s="13"/>
      <c r="R935" s="13"/>
      <c r="S935" s="5"/>
    </row>
    <row r="936" spans="1:19" ht="15.75" customHeight="1" x14ac:dyDescent="0.3">
      <c r="A936" s="5"/>
      <c r="B936" s="5"/>
      <c r="C936" s="5"/>
      <c r="D936" s="5"/>
      <c r="E936" s="5"/>
      <c r="F936" s="5"/>
      <c r="G936" s="55"/>
      <c r="I936" s="5"/>
      <c r="J936" s="5"/>
      <c r="K936" s="5"/>
      <c r="L936" s="5"/>
      <c r="M936" s="5"/>
      <c r="N936" s="5"/>
      <c r="O936" s="5"/>
      <c r="P936" s="5"/>
      <c r="Q936" s="13"/>
      <c r="R936" s="13"/>
      <c r="S936" s="5"/>
    </row>
    <row r="937" spans="1:19" ht="15.75" customHeight="1" x14ac:dyDescent="0.3">
      <c r="A937" s="5"/>
      <c r="B937" s="5"/>
      <c r="C937" s="5"/>
      <c r="D937" s="5"/>
      <c r="E937" s="5"/>
      <c r="F937" s="5"/>
      <c r="G937" s="55"/>
      <c r="I937" s="5"/>
      <c r="J937" s="5"/>
      <c r="K937" s="5"/>
      <c r="L937" s="5"/>
      <c r="M937" s="5"/>
      <c r="N937" s="5"/>
      <c r="O937" s="5"/>
      <c r="P937" s="5"/>
      <c r="Q937" s="13"/>
      <c r="R937" s="13"/>
      <c r="S937" s="5"/>
    </row>
    <row r="938" spans="1:19" ht="15.75" customHeight="1" x14ac:dyDescent="0.3">
      <c r="A938" s="5"/>
      <c r="B938" s="5"/>
      <c r="C938" s="5"/>
      <c r="D938" s="5"/>
      <c r="E938" s="5"/>
      <c r="F938" s="5"/>
      <c r="G938" s="55"/>
      <c r="I938" s="5"/>
      <c r="J938" s="5"/>
      <c r="K938" s="5"/>
      <c r="L938" s="5"/>
      <c r="M938" s="5"/>
      <c r="N938" s="5"/>
      <c r="O938" s="5"/>
      <c r="P938" s="5"/>
      <c r="Q938" s="13"/>
      <c r="R938" s="13"/>
      <c r="S938" s="5"/>
    </row>
    <row r="939" spans="1:19" ht="15.75" customHeight="1" x14ac:dyDescent="0.3">
      <c r="A939" s="5"/>
      <c r="B939" s="5"/>
      <c r="C939" s="5"/>
      <c r="D939" s="5"/>
      <c r="E939" s="5"/>
      <c r="F939" s="5"/>
      <c r="G939" s="55"/>
      <c r="I939" s="5"/>
      <c r="J939" s="5"/>
      <c r="K939" s="5"/>
      <c r="L939" s="5"/>
      <c r="M939" s="5"/>
      <c r="N939" s="5"/>
      <c r="O939" s="5"/>
      <c r="P939" s="5"/>
      <c r="Q939" s="13"/>
      <c r="R939" s="13"/>
      <c r="S939" s="5"/>
    </row>
    <row r="940" spans="1:19" ht="15.75" customHeight="1" x14ac:dyDescent="0.3">
      <c r="A940" s="5"/>
      <c r="B940" s="5"/>
      <c r="C940" s="5"/>
      <c r="D940" s="5"/>
      <c r="E940" s="5"/>
      <c r="F940" s="5"/>
      <c r="G940" s="55"/>
      <c r="I940" s="5"/>
      <c r="J940" s="5"/>
      <c r="K940" s="5"/>
      <c r="L940" s="5"/>
      <c r="M940" s="5"/>
      <c r="N940" s="5"/>
      <c r="O940" s="5"/>
      <c r="P940" s="5"/>
      <c r="Q940" s="13"/>
      <c r="R940" s="13"/>
      <c r="S940" s="5"/>
    </row>
    <row r="941" spans="1:19" ht="15.75" customHeight="1" x14ac:dyDescent="0.3">
      <c r="A941" s="5"/>
      <c r="B941" s="5"/>
      <c r="C941" s="5"/>
      <c r="D941" s="5"/>
      <c r="E941" s="5"/>
      <c r="F941" s="5"/>
      <c r="G941" s="55"/>
      <c r="I941" s="5"/>
      <c r="J941" s="5"/>
      <c r="K941" s="5"/>
      <c r="L941" s="5"/>
      <c r="M941" s="5"/>
      <c r="N941" s="5"/>
      <c r="O941" s="5"/>
      <c r="P941" s="5"/>
      <c r="Q941" s="13"/>
      <c r="R941" s="13"/>
      <c r="S941" s="5"/>
    </row>
    <row r="942" spans="1:19" ht="15.75" customHeight="1" x14ac:dyDescent="0.3">
      <c r="A942" s="5"/>
      <c r="B942" s="5"/>
      <c r="C942" s="5"/>
      <c r="D942" s="5"/>
      <c r="E942" s="5"/>
      <c r="F942" s="5"/>
      <c r="G942" s="55"/>
      <c r="I942" s="5"/>
      <c r="J942" s="5"/>
      <c r="K942" s="5"/>
      <c r="L942" s="5"/>
      <c r="M942" s="5"/>
      <c r="N942" s="5"/>
      <c r="O942" s="5"/>
      <c r="P942" s="5"/>
      <c r="Q942" s="13"/>
      <c r="R942" s="13"/>
      <c r="S942" s="5"/>
    </row>
    <row r="943" spans="1:19" ht="15.75" customHeight="1" x14ac:dyDescent="0.3">
      <c r="A943" s="5"/>
      <c r="B943" s="5"/>
      <c r="C943" s="5"/>
      <c r="D943" s="5"/>
      <c r="E943" s="5"/>
      <c r="F943" s="5"/>
      <c r="G943" s="55"/>
      <c r="I943" s="5"/>
      <c r="J943" s="5"/>
      <c r="K943" s="5"/>
      <c r="L943" s="5"/>
      <c r="M943" s="5"/>
      <c r="N943" s="5"/>
      <c r="O943" s="5"/>
      <c r="P943" s="5"/>
      <c r="Q943" s="13"/>
      <c r="R943" s="13"/>
      <c r="S943" s="5"/>
    </row>
    <row r="944" spans="1:19" ht="15.75" customHeight="1" x14ac:dyDescent="0.3">
      <c r="A944" s="5"/>
      <c r="B944" s="5"/>
      <c r="C944" s="5"/>
      <c r="D944" s="5"/>
      <c r="E944" s="5"/>
      <c r="F944" s="5"/>
      <c r="G944" s="55"/>
      <c r="I944" s="5"/>
      <c r="J944" s="5"/>
      <c r="K944" s="5"/>
      <c r="L944" s="5"/>
      <c r="M944" s="5"/>
      <c r="N944" s="5"/>
      <c r="O944" s="5"/>
      <c r="P944" s="5"/>
      <c r="Q944" s="13"/>
      <c r="R944" s="13"/>
      <c r="S944" s="5"/>
    </row>
    <row r="945" spans="1:19" ht="15.75" customHeight="1" x14ac:dyDescent="0.3">
      <c r="A945" s="5"/>
      <c r="B945" s="5"/>
      <c r="C945" s="5"/>
      <c r="D945" s="5"/>
      <c r="E945" s="5"/>
      <c r="F945" s="5"/>
      <c r="G945" s="55"/>
      <c r="I945" s="5"/>
      <c r="J945" s="5"/>
      <c r="K945" s="5"/>
      <c r="L945" s="5"/>
      <c r="M945" s="5"/>
      <c r="N945" s="5"/>
      <c r="O945" s="5"/>
      <c r="P945" s="5"/>
      <c r="Q945" s="13"/>
      <c r="R945" s="13"/>
      <c r="S945" s="5"/>
    </row>
  </sheetData>
  <mergeCells count="8">
    <mergeCell ref="I45:L45"/>
    <mergeCell ref="B45:E45"/>
    <mergeCell ref="I7:J7"/>
    <mergeCell ref="B7:C7"/>
    <mergeCell ref="I14:J14"/>
    <mergeCell ref="B14:C14"/>
    <mergeCell ref="B41:D41"/>
    <mergeCell ref="I41:K41"/>
  </mergeCells>
  <phoneticPr fontId="9" type="noConversion"/>
  <pageMargins left="0.7" right="0.7" top="0.75" bottom="0.75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01CA39B-C9F2-4725-86ED-D2A8B8E9FFFC}">
          <x14:formula1>
            <xm:f>'Input keuzevariabelen'!$D$11:$D$12</xm:f>
          </x14:formula1>
          <xm:sqref>J11 C11</xm:sqref>
        </x14:dataValidation>
        <x14:dataValidation type="list" allowBlank="1" showErrorMessage="1" xr:uid="{00000000-0002-0000-0000-000001000000}">
          <x14:formula1>
            <xm:f>'Input keuzevariabelen'!$C$11:$C$17</xm:f>
          </x14:formula1>
          <xm:sqref>C10 J10</xm:sqref>
        </x14:dataValidation>
        <x14:dataValidation type="list" allowBlank="1" showInputMessage="1" showErrorMessage="1" xr:uid="{53AFADC6-1194-4C41-8081-97F7C411E2AD}">
          <x14:formula1>
            <xm:f>'Input keuzevariabelen'!$B$11:$B$14</xm:f>
          </x14:formula1>
          <xm:sqref>J9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C0FB0-D960-4C5C-9E9A-E910E46D85F3}">
  <dimension ref="A1:CV973"/>
  <sheetViews>
    <sheetView workbookViewId="0">
      <selection activeCell="E19" sqref="E19"/>
    </sheetView>
  </sheetViews>
  <sheetFormatPr defaultColWidth="0" defaultRowHeight="15" customHeight="1" x14ac:dyDescent="0.3"/>
  <cols>
    <col min="1" max="1" width="7.5" style="14" customWidth="1"/>
    <col min="2" max="2" width="52" style="14" customWidth="1"/>
    <col min="3" max="9" width="12" style="14" customWidth="1"/>
    <col min="10" max="13" width="12" style="14" hidden="1" customWidth="1"/>
    <col min="14" max="14" width="9.69921875" style="14" customWidth="1"/>
    <col min="15" max="15" width="8.5" style="14" customWidth="1"/>
    <col min="16" max="16" width="49" style="14" customWidth="1"/>
    <col min="17" max="17" width="26.5" style="14" customWidth="1"/>
    <col min="18" max="23" width="12" style="14" customWidth="1"/>
    <col min="24" max="27" width="12" style="14" hidden="1" customWidth="1"/>
    <col min="28" max="29" width="7" style="14" bestFit="1" customWidth="1"/>
    <col min="30" max="47" width="8.5" style="14" customWidth="1"/>
    <col min="48" max="100" width="0" style="14" hidden="1" customWidth="1"/>
    <col min="101" max="16384" width="12.5" style="14" hidden="1"/>
  </cols>
  <sheetData>
    <row r="1" spans="1:43" ht="49.5" customHeight="1" x14ac:dyDescent="0.3">
      <c r="A1" s="5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</row>
    <row r="2" spans="1:43" ht="49.5" customHeight="1" x14ac:dyDescent="0.3">
      <c r="A2" s="5"/>
      <c r="B2" s="5"/>
      <c r="C2" s="101" t="s">
        <v>79</v>
      </c>
      <c r="D2" s="175"/>
      <c r="E2" s="175"/>
      <c r="F2" s="175"/>
      <c r="G2" s="175"/>
      <c r="H2" s="175"/>
      <c r="I2" s="175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G2" s="20"/>
      <c r="AH2" s="20"/>
      <c r="AI2" s="20"/>
      <c r="AJ2" s="5"/>
      <c r="AK2" s="5"/>
      <c r="AL2" s="5"/>
      <c r="AM2" s="5"/>
      <c r="AN2" s="5"/>
      <c r="AO2" s="5"/>
      <c r="AP2" s="5"/>
      <c r="AQ2" s="5"/>
    </row>
    <row r="3" spans="1:43" ht="15.75" customHeight="1" x14ac:dyDescent="0.3">
      <c r="A3" s="5"/>
      <c r="B3" s="5"/>
      <c r="C3" s="5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3" ht="18" customHeight="1" x14ac:dyDescent="0.3">
      <c r="A4" s="5"/>
      <c r="B4" s="1" t="s">
        <v>36</v>
      </c>
      <c r="C4" s="6" t="s">
        <v>111</v>
      </c>
      <c r="D4" s="176"/>
      <c r="E4" s="176"/>
      <c r="F4" s="176"/>
      <c r="G4" s="176"/>
      <c r="H4" s="176"/>
      <c r="I4" s="176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G4" s="5"/>
      <c r="AH4" s="5"/>
      <c r="AI4" s="6"/>
      <c r="AJ4" s="2"/>
      <c r="AK4" s="7"/>
      <c r="AL4" s="7"/>
      <c r="AM4" s="5"/>
      <c r="AN4" s="5"/>
      <c r="AO4" s="5"/>
      <c r="AP4" s="5"/>
      <c r="AQ4" s="5"/>
    </row>
    <row r="5" spans="1:43" ht="18" customHeight="1" x14ac:dyDescent="0.3">
      <c r="A5" s="5"/>
      <c r="B5" s="4" t="s">
        <v>35</v>
      </c>
      <c r="C5" s="179" t="s">
        <v>195</v>
      </c>
      <c r="D5" s="177"/>
      <c r="E5" s="177"/>
      <c r="F5" s="177"/>
      <c r="G5" s="177"/>
      <c r="H5" s="177"/>
      <c r="I5" s="177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G5" s="5"/>
      <c r="AH5" s="5"/>
      <c r="AI5" s="5"/>
      <c r="AJ5" s="5"/>
      <c r="AK5" s="7"/>
      <c r="AL5" s="9"/>
      <c r="AM5" s="5"/>
      <c r="AN5" s="5"/>
      <c r="AO5" s="5"/>
      <c r="AP5" s="5"/>
      <c r="AQ5" s="5"/>
    </row>
    <row r="6" spans="1:43" ht="15.75" customHeight="1" thickBot="1" x14ac:dyDescent="0.35">
      <c r="A6" s="5"/>
      <c r="B6" s="5"/>
      <c r="C6" s="5"/>
      <c r="D6" s="13"/>
      <c r="E6" s="13"/>
      <c r="F6" s="13"/>
      <c r="G6" s="13"/>
      <c r="H6" s="13"/>
      <c r="I6" s="13"/>
      <c r="J6" s="5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5"/>
      <c r="AF6" s="5"/>
      <c r="AG6" s="5"/>
      <c r="AH6" s="5"/>
      <c r="AI6" s="5"/>
      <c r="AJ6" s="5"/>
      <c r="AK6" s="5"/>
      <c r="AQ6" s="5"/>
    </row>
    <row r="7" spans="1:43" ht="24.75" customHeight="1" thickTop="1" thickBot="1" x14ac:dyDescent="0.35">
      <c r="A7" s="5"/>
      <c r="B7" s="361"/>
      <c r="C7" s="362"/>
      <c r="D7" s="173"/>
      <c r="E7" s="182"/>
      <c r="F7" s="182"/>
      <c r="G7" s="182"/>
      <c r="H7" s="182"/>
      <c r="I7" s="173"/>
      <c r="L7" s="13"/>
      <c r="M7" s="13"/>
      <c r="N7" s="13"/>
      <c r="O7" s="13"/>
      <c r="P7" s="358" t="s">
        <v>52</v>
      </c>
      <c r="Q7" s="360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G7" s="5"/>
      <c r="AH7" s="5"/>
      <c r="AI7" s="5"/>
    </row>
    <row r="8" spans="1:43" ht="15.75" customHeight="1" thickTop="1" thickBot="1" x14ac:dyDescent="0.35">
      <c r="A8" s="5"/>
      <c r="B8" s="21"/>
      <c r="C8" s="21"/>
      <c r="D8" s="274"/>
      <c r="E8" s="21"/>
      <c r="F8" s="21"/>
      <c r="G8" s="21"/>
      <c r="H8" s="21"/>
      <c r="I8" s="21"/>
      <c r="L8" s="13"/>
      <c r="M8" s="13"/>
      <c r="N8" s="13"/>
      <c r="O8" s="13"/>
      <c r="P8" s="123" t="s">
        <v>40</v>
      </c>
      <c r="Q8" s="124" t="s">
        <v>41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G8" s="5"/>
      <c r="AH8" s="5"/>
      <c r="AI8" s="5"/>
    </row>
    <row r="9" spans="1:43" ht="15.75" customHeight="1" thickTop="1" thickBot="1" x14ac:dyDescent="0.35">
      <c r="A9" s="5"/>
      <c r="B9" s="13"/>
      <c r="C9" s="22"/>
      <c r="D9" s="22"/>
      <c r="E9" s="22"/>
      <c r="F9" s="22"/>
      <c r="G9" s="22"/>
      <c r="H9" s="22"/>
      <c r="I9" s="22"/>
      <c r="L9" s="13"/>
      <c r="M9" s="13"/>
      <c r="N9" s="13"/>
      <c r="O9" s="13"/>
      <c r="P9" s="125" t="s">
        <v>0</v>
      </c>
      <c r="Q9" s="126" t="s">
        <v>111</v>
      </c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G9" s="5"/>
      <c r="AH9" s="5"/>
      <c r="AI9" s="5"/>
    </row>
    <row r="10" spans="1:43" ht="15.75" customHeight="1" thickTop="1" thickBot="1" x14ac:dyDescent="0.35">
      <c r="A10" s="5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5"/>
      <c r="AF10" s="5"/>
      <c r="AG10" s="5"/>
      <c r="AH10" s="5"/>
      <c r="AI10" s="5"/>
    </row>
    <row r="11" spans="1:43" ht="33.75" customHeight="1" thickTop="1" thickBot="1" x14ac:dyDescent="0.35">
      <c r="A11" s="5"/>
      <c r="B11" s="355" t="s">
        <v>58</v>
      </c>
      <c r="C11" s="356"/>
      <c r="D11" s="356"/>
      <c r="E11" s="356"/>
      <c r="F11" s="356"/>
      <c r="G11" s="356"/>
      <c r="H11" s="356"/>
      <c r="I11" s="356"/>
      <c r="J11" s="356"/>
      <c r="K11" s="356"/>
      <c r="L11" s="356"/>
      <c r="M11" s="357"/>
      <c r="N11" s="43"/>
      <c r="O11" s="13"/>
      <c r="P11" s="355" t="s">
        <v>57</v>
      </c>
      <c r="Q11" s="356"/>
      <c r="R11" s="356"/>
      <c r="S11" s="356"/>
      <c r="T11" s="356"/>
      <c r="U11" s="356"/>
      <c r="V11" s="356"/>
      <c r="W11" s="356"/>
      <c r="X11" s="356"/>
      <c r="Y11" s="356"/>
      <c r="Z11" s="356"/>
      <c r="AA11" s="357"/>
      <c r="AB11" s="43"/>
      <c r="AC11" s="43"/>
      <c r="AD11" s="13"/>
      <c r="AE11" s="363"/>
      <c r="AF11" s="363"/>
      <c r="AG11" s="43"/>
      <c r="AH11" s="43"/>
      <c r="AI11" s="46"/>
    </row>
    <row r="12" spans="1:43" ht="18.75" customHeight="1" thickTop="1" thickBot="1" x14ac:dyDescent="0.35">
      <c r="A12" s="13"/>
      <c r="B12" s="111"/>
      <c r="C12" s="112">
        <v>2016</v>
      </c>
      <c r="D12" s="112">
        <f>C12+1</f>
        <v>2017</v>
      </c>
      <c r="E12" s="112">
        <f t="shared" ref="E12:M12" si="0">D12+1</f>
        <v>2018</v>
      </c>
      <c r="F12" s="112">
        <f t="shared" si="0"/>
        <v>2019</v>
      </c>
      <c r="G12" s="112">
        <f t="shared" si="0"/>
        <v>2020</v>
      </c>
      <c r="H12" s="112">
        <f t="shared" si="0"/>
        <v>2021</v>
      </c>
      <c r="I12" s="112">
        <f t="shared" si="0"/>
        <v>2022</v>
      </c>
      <c r="J12" s="112">
        <f t="shared" si="0"/>
        <v>2023</v>
      </c>
      <c r="K12" s="112">
        <f t="shared" si="0"/>
        <v>2024</v>
      </c>
      <c r="L12" s="112">
        <f t="shared" si="0"/>
        <v>2025</v>
      </c>
      <c r="M12" s="112">
        <f t="shared" si="0"/>
        <v>2026</v>
      </c>
      <c r="O12" s="13"/>
      <c r="P12" s="111"/>
      <c r="Q12" s="112">
        <v>2016</v>
      </c>
      <c r="R12" s="112">
        <f>+Q12+1</f>
        <v>2017</v>
      </c>
      <c r="S12" s="112">
        <f t="shared" ref="S12:AA12" si="1">+R12+1</f>
        <v>2018</v>
      </c>
      <c r="T12" s="112">
        <f t="shared" si="1"/>
        <v>2019</v>
      </c>
      <c r="U12" s="112">
        <f t="shared" si="1"/>
        <v>2020</v>
      </c>
      <c r="V12" s="112">
        <f t="shared" si="1"/>
        <v>2021</v>
      </c>
      <c r="W12" s="112">
        <f t="shared" si="1"/>
        <v>2022</v>
      </c>
      <c r="X12" s="112">
        <f t="shared" si="1"/>
        <v>2023</v>
      </c>
      <c r="Y12" s="112">
        <f t="shared" si="1"/>
        <v>2024</v>
      </c>
      <c r="Z12" s="112">
        <f t="shared" si="1"/>
        <v>2025</v>
      </c>
      <c r="AA12" s="112">
        <f t="shared" si="1"/>
        <v>2026</v>
      </c>
      <c r="AD12" s="13"/>
      <c r="AE12" s="46"/>
      <c r="AF12" s="46"/>
      <c r="AG12" s="43"/>
      <c r="AH12" s="43"/>
      <c r="AI12" s="46"/>
    </row>
    <row r="13" spans="1:43" ht="23.25" customHeight="1" thickTop="1" thickBot="1" x14ac:dyDescent="0.35">
      <c r="A13" s="5"/>
      <c r="B13" s="108" t="s">
        <v>42</v>
      </c>
      <c r="C13" s="130" t="s">
        <v>16</v>
      </c>
      <c r="D13" s="130" t="s">
        <v>16</v>
      </c>
      <c r="E13" s="130" t="s">
        <v>16</v>
      </c>
      <c r="F13" s="130" t="s">
        <v>16</v>
      </c>
      <c r="G13" s="130" t="s">
        <v>16</v>
      </c>
      <c r="H13" s="130" t="s">
        <v>16</v>
      </c>
      <c r="I13" s="130" t="s">
        <v>16</v>
      </c>
      <c r="J13" s="130" t="s">
        <v>16</v>
      </c>
      <c r="K13" s="130" t="s">
        <v>16</v>
      </c>
      <c r="L13" s="130" t="s">
        <v>16</v>
      </c>
      <c r="M13" s="130" t="s">
        <v>16</v>
      </c>
      <c r="O13" s="13"/>
      <c r="P13" s="108" t="s">
        <v>42</v>
      </c>
      <c r="Q13" s="130" t="s">
        <v>16</v>
      </c>
      <c r="R13" s="130" t="s">
        <v>16</v>
      </c>
      <c r="S13" s="130" t="s">
        <v>16</v>
      </c>
      <c r="T13" s="130" t="s">
        <v>16</v>
      </c>
      <c r="U13" s="130" t="s">
        <v>16</v>
      </c>
      <c r="V13" s="130" t="s">
        <v>16</v>
      </c>
      <c r="W13" s="130" t="s">
        <v>16</v>
      </c>
      <c r="X13" s="130" t="s">
        <v>16</v>
      </c>
      <c r="Y13" s="130" t="s">
        <v>16</v>
      </c>
      <c r="Z13" s="130" t="s">
        <v>16</v>
      </c>
      <c r="AA13" s="130" t="s">
        <v>16</v>
      </c>
      <c r="AD13" s="13"/>
      <c r="AE13" s="34"/>
      <c r="AF13" s="34"/>
      <c r="AG13" s="34"/>
      <c r="AH13" s="35"/>
      <c r="AI13" s="35"/>
    </row>
    <row r="14" spans="1:43" ht="15.75" customHeight="1" thickTop="1" thickBot="1" x14ac:dyDescent="0.35">
      <c r="A14" s="5"/>
      <c r="B14" s="87" t="s">
        <v>5</v>
      </c>
      <c r="C14" s="117">
        <f>SUMIFS(Data!$L:$L,Data!$G:$G,$B14,Data!$D:$D,C$12,Data!$E:$E,C$13)</f>
        <v>78.690911999999997</v>
      </c>
      <c r="D14" s="117">
        <f>SUMIFS(Data!$L:$L,Data!$G:$G,$B14,Data!$D:$D,D$12,Data!$E:$E,D$13)</f>
        <v>92.369970000000023</v>
      </c>
      <c r="E14" s="117">
        <f>SUMIFS(Data!$L:$L,Data!$G:$G,$B14,Data!$D:$D,E$12,Data!$E:$E,E$13)</f>
        <v>139.30623000000003</v>
      </c>
      <c r="F14" s="117">
        <f>SUMIFS(Data!$L:$L,Data!$G:$G,$B14,Data!$D:$D,F$12,Data!$E:$E,F$13)</f>
        <v>214.81929</v>
      </c>
      <c r="G14" s="117">
        <f>SUMIFS(Data!$L:$L,Data!$G:$G,$B14,Data!$D:$D,G$12,Data!$E:$E,G$13)</f>
        <v>203.77538423486232</v>
      </c>
      <c r="H14" s="117">
        <f>SUMIFS(Data!$L:$L,Data!$G:$G,$B14,Data!$D:$D,H$12,Data!$E:$E,H$13)</f>
        <v>356.89821559827402</v>
      </c>
      <c r="I14" s="117">
        <f>SUMIFS(Data!$L:$L,Data!$G:$G,$B14,Data!$D:$D,I$12,Data!$E:$E,I$13)</f>
        <v>0</v>
      </c>
      <c r="J14" s="117">
        <f>SUMIFS(Data!$L$134:$L$432,Data!$G$134:$G$432,$B14,Data!$D$134:$D$432,J$12,Data!$E$134:$E$432,J$13)</f>
        <v>0</v>
      </c>
      <c r="K14" s="117">
        <f>SUMIFS(Data!$L$134:$L$432,Data!$G$134:$G$432,$B14,Data!$D$134:$D$432,K$12,Data!$E$134:$E$432,K$13)</f>
        <v>0</v>
      </c>
      <c r="L14" s="117">
        <f>SUMIFS(Data!$L$134:$L$432,Data!$G$134:$G$432,$B14,Data!$D$134:$D$432,L$12,Data!$E$134:$E$432,L$13)</f>
        <v>0</v>
      </c>
      <c r="M14" s="118">
        <f>SUMIFS(Data!$L$134:$L$432,Data!$G$134:$G$432,$B14,Data!$D$134:$D$432,M$12,Data!$E$134:$E$432,M$13)</f>
        <v>0</v>
      </c>
      <c r="O14" s="13"/>
      <c r="P14" s="87" t="s">
        <v>5</v>
      </c>
      <c r="Q14" s="117">
        <f>SUMIFS(Data!$L:$L,Data!$G:$G,$P14,Data!$D:$D,Q$12,Data!$C:$C,$Q$9,Data!$E:$E,Q$13)</f>
        <v>78.690911999999997</v>
      </c>
      <c r="R14" s="117">
        <f>SUMIFS(Data!$L:$L,Data!$G:$G,$P14,Data!$D:$D,R$12,Data!$C:$C,$Q$9,Data!$E:$E,R$13)</f>
        <v>92.369970000000023</v>
      </c>
      <c r="S14" s="117">
        <f>SUMIFS(Data!$L:$L,Data!$G:$G,$P14,Data!$D:$D,S$12,Data!$C:$C,$Q$9,Data!$E:$E,S$13)</f>
        <v>139.30623000000003</v>
      </c>
      <c r="T14" s="117">
        <f>SUMIFS(Data!$L:$L,Data!$G:$G,$P14,Data!$D:$D,T$12,Data!$C:$C,$Q$9,Data!$E:$E,T$13)</f>
        <v>214.81929</v>
      </c>
      <c r="U14" s="117">
        <f>SUMIFS(Data!$L:$L,Data!$G:$G,$P14,Data!$D:$D,U$12,Data!$C:$C,$Q$9,Data!$E:$E,U$13)</f>
        <v>203.77538423486232</v>
      </c>
      <c r="V14" s="117">
        <f>SUMIFS(Data!$L:$L,Data!$G:$G,$P14,Data!$D:$D,V$12,Data!$C:$C,$Q$9,Data!$E:$E,V$13)</f>
        <v>163.77208638414041</v>
      </c>
      <c r="W14" s="117">
        <f>SUMIFS(Data!$L:$L,Data!$G:$G,$P14,Data!$D:$D,W$12,Data!$C:$C,$Q$9,Data!$E:$E,W$13)</f>
        <v>0</v>
      </c>
      <c r="X14" s="117">
        <f>SUMIFS(Data!$L$134:$L$432,Data!$G$134:$G$432,$P14,Data!$D$134:$D$432,X$12,Data!$C$134:$C$432,$Q$9,Data!$E$134:$E$432,X$13)</f>
        <v>0</v>
      </c>
      <c r="Y14" s="117">
        <f>SUMIFS(Data!$L$134:$L$432,Data!$G$134:$G$432,$P14,Data!$D$134:$D$432,Y$12,Data!$C$134:$C$432,$Q$9,Data!$E$134:$E$432,Y$13)</f>
        <v>0</v>
      </c>
      <c r="Z14" s="117">
        <f>SUMIFS(Data!$L$134:$L$432,Data!$G$134:$G$432,$P14,Data!$D$134:$D$432,Z$12,Data!$C$134:$C$432,$Q$9,Data!$E$134:$E$432,Z$13)</f>
        <v>0</v>
      </c>
      <c r="AA14" s="118">
        <f>SUMIFS(Data!$L$134:$L$432,Data!$G$134:$G$432,$P14,Data!$D$134:$D$432,AA$12,Data!$C$134:$C$432,$Q$9,Data!$E$134:$E$432,AA$13)</f>
        <v>0</v>
      </c>
      <c r="AD14" s="13"/>
      <c r="AE14" s="23"/>
      <c r="AF14" s="30"/>
      <c r="AG14" s="23"/>
      <c r="AH14" s="36"/>
      <c r="AI14" s="26"/>
      <c r="AQ14" s="27"/>
    </row>
    <row r="15" spans="1:43" ht="15.75" customHeight="1" thickTop="1" thickBot="1" x14ac:dyDescent="0.35">
      <c r="A15" s="13"/>
      <c r="B15" s="87" t="s">
        <v>31</v>
      </c>
      <c r="C15" s="117">
        <f>SUMIFS(Data!$L:$L,Data!$G:$G,$B15,Data!$D:$D,C$12,Data!$E:$E,C$13)</f>
        <v>0.60554699999999995</v>
      </c>
      <c r="D15" s="117">
        <f>SUMIFS(Data!$L:$L,Data!$G:$G,$B15,Data!$D:$D,D$12,Data!$E:$E,D$13)</f>
        <v>0.60554699999999995</v>
      </c>
      <c r="E15" s="117">
        <f>SUMIFS(Data!$L:$L,Data!$G:$G,$B15,Data!$D:$D,E$12,Data!$E:$E,E$13)</f>
        <v>0.60554699999999995</v>
      </c>
      <c r="F15" s="117">
        <f>SUMIFS(Data!$L:$L,Data!$G:$G,$B15,Data!$D:$D,F$12,Data!$E:$E,F$13)</f>
        <v>0.60554699999999995</v>
      </c>
      <c r="G15" s="117">
        <f>SUMIFS(Data!$L:$L,Data!$G:$G,$B15,Data!$D:$D,G$12,Data!$E:$E,G$13)</f>
        <v>0.59694599999999998</v>
      </c>
      <c r="H15" s="117">
        <f>SUMIFS(Data!$L:$L,Data!$G:$G,$B15,Data!$D:$D,H$12,Data!$E:$E,H$13)</f>
        <v>0</v>
      </c>
      <c r="I15" s="117">
        <f>SUMIFS(Data!$L:$L,Data!$G:$G,$B15,Data!$D:$D,I$12,Data!$E:$E,I$13)</f>
        <v>0</v>
      </c>
      <c r="J15" s="117">
        <f>SUMIFS(Data!$L$134:$L$432,Data!$G$134:$G$432,$B15,Data!$D$134:$D$432,J$12,Data!$E$134:$E$432,J$13)</f>
        <v>0</v>
      </c>
      <c r="K15" s="117">
        <f>SUMIFS(Data!$L$134:$L$432,Data!$G$134:$G$432,$B15,Data!$D$134:$D$432,K$12,Data!$E$134:$E$432,K$13)</f>
        <v>0</v>
      </c>
      <c r="L15" s="117">
        <f>SUMIFS(Data!$L$134:$L$432,Data!$G$134:$G$432,$B15,Data!$D$134:$D$432,L$12,Data!$E$134:$E$432,L$13)</f>
        <v>0</v>
      </c>
      <c r="M15" s="118">
        <f>SUMIFS(Data!$L$134:$L$432,Data!$G$134:$G$432,$B15,Data!$D$134:$D$432,M$12,Data!$E$134:$E$432,M$13)</f>
        <v>0</v>
      </c>
      <c r="O15" s="13"/>
      <c r="P15" s="87" t="s">
        <v>31</v>
      </c>
      <c r="Q15" s="117">
        <f>SUMIFS(Data!$L:$L,Data!$G:$G,$P15,Data!$D:$D,Q$12,Data!$C:$C,$Q$9,Data!$E:$E,Q$13)</f>
        <v>0.60554699999999995</v>
      </c>
      <c r="R15" s="117">
        <f>SUMIFS(Data!$L:$L,Data!$G:$G,$P15,Data!$D:$D,R$12,Data!$C:$C,$Q$9,Data!$E:$E,R$13)</f>
        <v>0.60554699999999995</v>
      </c>
      <c r="S15" s="117">
        <f>SUMIFS(Data!$L:$L,Data!$G:$G,$P15,Data!$D:$D,S$12,Data!$C:$C,$Q$9,Data!$E:$E,S$13)</f>
        <v>0.60554699999999995</v>
      </c>
      <c r="T15" s="117">
        <f>SUMIFS(Data!$L:$L,Data!$G:$G,$P15,Data!$D:$D,T$12,Data!$C:$C,$Q$9,Data!$E:$E,T$13)</f>
        <v>0.60554699999999995</v>
      </c>
      <c r="U15" s="117">
        <f>SUMIFS(Data!$L:$L,Data!$G:$G,$P15,Data!$D:$D,U$12,Data!$C:$C,$Q$9,Data!$E:$E,U$13)</f>
        <v>0.59694599999999998</v>
      </c>
      <c r="V15" s="117">
        <f>SUMIFS(Data!$L:$L,Data!$G:$G,$P15,Data!$D:$D,V$12,Data!$C:$C,$Q$9,Data!$E:$E,V$13)</f>
        <v>0</v>
      </c>
      <c r="W15" s="117">
        <f>SUMIFS(Data!$L:$L,Data!$G:$G,$P15,Data!$D:$D,W$12,Data!$C:$C,$Q$9,Data!$E:$E,W$13)</f>
        <v>0</v>
      </c>
      <c r="X15" s="119">
        <f>SUMIFS(Data!$L$134:$L$432,Data!$G$134:$G$432,$P15,Data!$D$134:$D$432,X$12,Data!$C$134:$C$432,$Q$9,Data!$E$134:$E$432,X$13)</f>
        <v>0</v>
      </c>
      <c r="Y15" s="119">
        <f>SUMIFS(Data!$L$134:$L$432,Data!$G$134:$G$432,$P15,Data!$D$134:$D$432,Y$12,Data!$C$134:$C$432,$Q$9,Data!$E$134:$E$432,Y$13)</f>
        <v>0</v>
      </c>
      <c r="Z15" s="119">
        <f>SUMIFS(Data!$L$134:$L$432,Data!$G$134:$G$432,$P15,Data!$D$134:$D$432,Z$12,Data!$C$134:$C$432,$Q$9,Data!$E$134:$E$432,Z$13)</f>
        <v>0</v>
      </c>
      <c r="AA15" s="120">
        <f>SUMIFS(Data!$L$134:$L$432,Data!$G$134:$G$432,$P15,Data!$D$134:$D$432,AA$12,Data!$C$134:$C$432,$Q$9,Data!$E$134:$E$432,AA$13)</f>
        <v>0</v>
      </c>
      <c r="AD15" s="13"/>
      <c r="AE15" s="22"/>
      <c r="AF15" s="30"/>
      <c r="AG15" s="23"/>
      <c r="AH15" s="36"/>
      <c r="AI15" s="26"/>
      <c r="AQ15" s="27"/>
    </row>
    <row r="16" spans="1:43" ht="15.75" customHeight="1" thickTop="1" thickBot="1" x14ac:dyDescent="0.35">
      <c r="A16" s="5"/>
      <c r="B16" s="87" t="s">
        <v>32</v>
      </c>
      <c r="C16" s="117">
        <f>SUMIFS(Data!$L:$L,Data!$G:$G,$B16,Data!$D:$D,C$12,Data!$E:$E,C$13)</f>
        <v>3232.1782560000001</v>
      </c>
      <c r="D16" s="117">
        <f>SUMIFS(Data!$L:$L,Data!$G:$G,$B16,Data!$D:$D,D$12,Data!$E:$E,D$13)</f>
        <v>3285.7046399999999</v>
      </c>
      <c r="E16" s="117">
        <f>SUMIFS(Data!$L:$L,Data!$G:$G,$B16,Data!$D:$D,E$12,Data!$E:$E,E$13)</f>
        <v>2954.073351</v>
      </c>
      <c r="F16" s="117">
        <f>SUMIFS(Data!$L:$L,Data!$G:$G,$B16,Data!$D:$D,F$12,Data!$E:$E,F$13)</f>
        <v>2914.6797059999999</v>
      </c>
      <c r="G16" s="117">
        <f>SUMIFS(Data!$L:$L,Data!$G:$G,$B16,Data!$D:$D,G$12,Data!$E:$E,G$13)</f>
        <v>1096.8797285599999</v>
      </c>
      <c r="H16" s="117">
        <f>SUMIFS(Data!$L:$L,Data!$G:$G,$B16,Data!$D:$D,H$12,Data!$E:$E,H$13)</f>
        <v>780.77549677866671</v>
      </c>
      <c r="I16" s="117">
        <f>SUMIFS(Data!$L:$L,Data!$G:$G,$B16,Data!$D:$D,I$12,Data!$E:$E,I$13)</f>
        <v>0</v>
      </c>
      <c r="J16" s="117">
        <f>SUMIFS(Data!$L$134:$L$432,Data!$G$134:$G$432,$B16,Data!$D$134:$D$432,J$12,Data!$E$134:$E$432,J$13)</f>
        <v>0</v>
      </c>
      <c r="K16" s="117">
        <f>SUMIFS(Data!$L$134:$L$432,Data!$G$134:$G$432,$B16,Data!$D$134:$D$432,K$12,Data!$E$134:$E$432,K$13)</f>
        <v>0</v>
      </c>
      <c r="L16" s="117">
        <f>SUMIFS(Data!$L$134:$L$432,Data!$G$134:$G$432,$B16,Data!$D$134:$D$432,L$12,Data!$E$134:$E$432,L$13)</f>
        <v>0</v>
      </c>
      <c r="M16" s="118">
        <f>SUMIFS(Data!$L$134:$L$432,Data!$G$134:$G$432,$B16,Data!$D$134:$D$432,M$12,Data!$E$134:$E$432,M$13)</f>
        <v>0</v>
      </c>
      <c r="O16" s="13"/>
      <c r="P16" s="87" t="s">
        <v>32</v>
      </c>
      <c r="Q16" s="117">
        <f>SUMIFS(Data!$L:$L,Data!$G:$G,$P16,Data!$D:$D,Q$12,Data!$C:$C,$Q$9,Data!$E:$E,Q$13)</f>
        <v>3232.1782560000001</v>
      </c>
      <c r="R16" s="117">
        <f>SUMIFS(Data!$L:$L,Data!$G:$G,$P16,Data!$D:$D,R$12,Data!$C:$C,$Q$9,Data!$E:$E,R$13)</f>
        <v>3285.7046399999999</v>
      </c>
      <c r="S16" s="117">
        <f>SUMIFS(Data!$L:$L,Data!$G:$G,$P16,Data!$D:$D,S$12,Data!$C:$C,$Q$9,Data!$E:$E,S$13)</f>
        <v>2954.073351</v>
      </c>
      <c r="T16" s="117">
        <f>SUMIFS(Data!$L:$L,Data!$G:$G,$P16,Data!$D:$D,T$12,Data!$C:$C,$Q$9,Data!$E:$E,T$13)</f>
        <v>2914.6797059999999</v>
      </c>
      <c r="U16" s="117">
        <f>SUMIFS(Data!$L:$L,Data!$G:$G,$P16,Data!$D:$D,U$12,Data!$C:$C,$Q$9,Data!$E:$E,U$13)</f>
        <v>401.01850417999998</v>
      </c>
      <c r="V16" s="117">
        <f>SUMIFS(Data!$L:$L,Data!$G:$G,$P16,Data!$D:$D,V$12,Data!$C:$C,$Q$9,Data!$E:$E,V$13)</f>
        <v>383.88073906</v>
      </c>
      <c r="W16" s="117">
        <f>SUMIFS(Data!$L:$L,Data!$G:$G,$P16,Data!$D:$D,W$12,Data!$C:$C,$Q$9,Data!$E:$E,W$13)</f>
        <v>0</v>
      </c>
      <c r="X16" s="119">
        <f>SUMIFS(Data!$L$134:$L$432,Data!$G$134:$G$432,$P16,Data!$D$134:$D$432,X$12,Data!$C$134:$C$432,$Q$9,Data!$E$134:$E$432,X$13)</f>
        <v>0</v>
      </c>
      <c r="Y16" s="119">
        <f>SUMIFS(Data!$L$134:$L$432,Data!$G$134:$G$432,$P16,Data!$D$134:$D$432,Y$12,Data!$C$134:$C$432,$Q$9,Data!$E$134:$E$432,Y$13)</f>
        <v>0</v>
      </c>
      <c r="Z16" s="119">
        <f>SUMIFS(Data!$L$134:$L$432,Data!$G$134:$G$432,$P16,Data!$D$134:$D$432,Z$12,Data!$C$134:$C$432,$Q$9,Data!$E$134:$E$432,Z$13)</f>
        <v>0</v>
      </c>
      <c r="AA16" s="120">
        <f>SUMIFS(Data!$L$134:$L$432,Data!$G$134:$G$432,$P16,Data!$D$134:$D$432,AA$12,Data!$C$134:$C$432,$Q$9,Data!$E$134:$E$432,AA$13)</f>
        <v>0</v>
      </c>
      <c r="AD16" s="13"/>
      <c r="AE16" s="23"/>
      <c r="AF16" s="30"/>
      <c r="AG16" s="23"/>
      <c r="AH16" s="36"/>
      <c r="AI16" s="26"/>
      <c r="AQ16" s="27"/>
    </row>
    <row r="17" spans="1:43" ht="15" customHeight="1" thickTop="1" thickBot="1" x14ac:dyDescent="0.35">
      <c r="A17" s="13"/>
      <c r="B17" s="87" t="s">
        <v>92</v>
      </c>
      <c r="C17" s="117">
        <f>SUMIFS(Data!$L:$L,Data!$G:$G,$B17,Data!$D:$D,C$12,Data!$E:$E,C$13)</f>
        <v>1394.9302359999999</v>
      </c>
      <c r="D17" s="117">
        <f>SUMIFS(Data!$L:$L,Data!$G:$G,$B17,Data!$D:$D,D$12,Data!$E:$E,D$13)</f>
        <v>1905.2050079999999</v>
      </c>
      <c r="E17" s="117">
        <f>SUMIFS(Data!$L:$L,Data!$G:$G,$B17,Data!$D:$D,E$12,Data!$E:$E,E$13)</f>
        <v>2880.7612680000002</v>
      </c>
      <c r="F17" s="117">
        <f>SUMIFS(Data!$L:$L,Data!$G:$G,$B17,Data!$D:$D,F$12,Data!$E:$E,F$13)</f>
        <v>3845.0497399999999</v>
      </c>
      <c r="G17" s="117">
        <f>SUMIFS(Data!$L:$L,Data!$G:$G,$B17,Data!$D:$D,G$12,Data!$E:$E,G$13)</f>
        <v>3035.4899952000001</v>
      </c>
      <c r="H17" s="117">
        <f>SUMIFS(Data!$L:$L,Data!$G:$G,$B17,Data!$D:$D,H$12,Data!$E:$E,H$13)</f>
        <v>3266.0108009386672</v>
      </c>
      <c r="I17" s="117">
        <f>SUMIFS(Data!$L:$L,Data!$G:$G,$B17,Data!$D:$D,I$12,Data!$E:$E,I$13)</f>
        <v>0</v>
      </c>
      <c r="J17" s="117">
        <f>SUMIFS(Data!$L$134:$L$432,Data!$G$134:$G$432,$B17,Data!$D$134:$D$432,J$12,Data!$E$134:$E$432,J$13)</f>
        <v>0</v>
      </c>
      <c r="K17" s="117">
        <f>SUMIFS(Data!$L$134:$L$432,Data!$G$134:$G$432,$B17,Data!$D$134:$D$432,K$12,Data!$E$134:$E$432,K$13)</f>
        <v>0</v>
      </c>
      <c r="L17" s="117">
        <f>SUMIFS(Data!$L$134:$L$432,Data!$G$134:$G$432,$B17,Data!$D$134:$D$432,L$12,Data!$E$134:$E$432,L$13)</f>
        <v>0</v>
      </c>
      <c r="M17" s="118">
        <f>SUMIFS(Data!$L$134:$L$432,Data!$G$134:$G$432,$B17,Data!$D$134:$D$432,M$12,Data!$E$134:$E$432,M$13)</f>
        <v>0</v>
      </c>
      <c r="O17" s="13"/>
      <c r="P17" s="87" t="s">
        <v>92</v>
      </c>
      <c r="Q17" s="117">
        <f>SUMIFS(Data!$L:$L,Data!$G:$G,$P17,Data!$D:$D,Q$12,Data!$C:$C,$Q$9,Data!$E:$E,Q$13)</f>
        <v>1394.9302359999999</v>
      </c>
      <c r="R17" s="117">
        <f>SUMIFS(Data!$L:$L,Data!$G:$G,$P17,Data!$D:$D,R$12,Data!$C:$C,$Q$9,Data!$E:$E,R$13)</f>
        <v>1905.2050079999999</v>
      </c>
      <c r="S17" s="117">
        <f>SUMIFS(Data!$L:$L,Data!$G:$G,$P17,Data!$D:$D,S$12,Data!$C:$C,$Q$9,Data!$E:$E,S$13)</f>
        <v>2880.7612680000002</v>
      </c>
      <c r="T17" s="117">
        <f>SUMIFS(Data!$L:$L,Data!$G:$G,$P17,Data!$D:$D,T$12,Data!$C:$C,$Q$9,Data!$E:$E,T$13)</f>
        <v>3845.0497399999999</v>
      </c>
      <c r="U17" s="117">
        <f>SUMIFS(Data!$L:$L,Data!$G:$G,$P17,Data!$D:$D,U$12,Data!$C:$C,$Q$9,Data!$E:$E,U$13)</f>
        <v>0</v>
      </c>
      <c r="V17" s="117">
        <f>SUMIFS(Data!$L:$L,Data!$G:$G,$P17,Data!$D:$D,V$12,Data!$C:$C,$Q$9,Data!$E:$E,V$13)</f>
        <v>1743.8675327999999</v>
      </c>
      <c r="W17" s="117">
        <f>SUMIFS(Data!$L:$L,Data!$G:$G,$P17,Data!$D:$D,W$12,Data!$C:$C,$Q$9,Data!$E:$E,W$13)</f>
        <v>0</v>
      </c>
      <c r="X17" s="206"/>
      <c r="Y17" s="206"/>
      <c r="Z17" s="206"/>
      <c r="AA17" s="207"/>
      <c r="AD17" s="13"/>
      <c r="AE17" s="23"/>
      <c r="AF17" s="30"/>
      <c r="AG17" s="23"/>
      <c r="AH17" s="36"/>
      <c r="AI17" s="26"/>
      <c r="AQ17" s="27"/>
    </row>
    <row r="18" spans="1:43" ht="15.75" hidden="1" customHeight="1" thickTop="1" thickBot="1" x14ac:dyDescent="0.35">
      <c r="A18" s="13"/>
      <c r="B18" s="87" t="s">
        <v>106</v>
      </c>
      <c r="C18" s="117">
        <f>SUMIFS(Data!$L:$L,Data!$G:$G,$B18,Data!$D:$D,C$12,Data!$E:$E,C$13)</f>
        <v>0</v>
      </c>
      <c r="D18" s="117">
        <f>SUMIFS(Data!$L:$L,Data!$G:$G,$B18,Data!$D:$D,D$12,Data!$E:$E,D$13)</f>
        <v>0</v>
      </c>
      <c r="E18" s="117">
        <f>SUMIFS(Data!$L:$L,Data!$G:$G,$B18,Data!$D:$D,E$12,Data!$E:$E,E$13)</f>
        <v>0</v>
      </c>
      <c r="F18" s="117">
        <f>SUMIFS(Data!$L:$L,Data!$G:$G,$B18,Data!$D:$D,F$12,Data!$E:$E,F$13)</f>
        <v>0</v>
      </c>
      <c r="G18" s="117">
        <f>SUMIFS(Data!$L:$L,Data!$G:$G,$B18,Data!$D:$D,G$12,Data!$E:$E,G$13)</f>
        <v>0</v>
      </c>
      <c r="H18" s="117">
        <f>SUMIFS(Data!$L:$L,Data!$G:$G,$B18,Data!$D:$D,H$12,Data!$E:$E,H$13)</f>
        <v>0</v>
      </c>
      <c r="I18" s="117">
        <f>SUMIFS(Data!$L:$L,Data!$G:$G,$B18,Data!$D:$D,I$12,Data!$E:$E,I$13)</f>
        <v>0</v>
      </c>
      <c r="J18" s="117">
        <f>SUMIFS(Data!$L$134:$L$432,Data!$G$134:$G$432,$B18,Data!$D$134:$D$432,J$12,Data!$E$134:$E$432,J$13)</f>
        <v>0</v>
      </c>
      <c r="K18" s="117">
        <f>SUMIFS(Data!$L$134:$L$432,Data!$G$134:$G$432,$B18,Data!$D$134:$D$432,K$12,Data!$E$134:$E$432,K$13)</f>
        <v>0</v>
      </c>
      <c r="L18" s="117">
        <f>SUMIFS(Data!$L$134:$L$432,Data!$G$134:$G$432,$B18,Data!$D$134:$D$432,L$12,Data!$E$134:$E$432,L$13)</f>
        <v>0</v>
      </c>
      <c r="M18" s="118">
        <f>SUMIFS(Data!$L$134:$L$432,Data!$G$134:$G$432,$B18,Data!$D$134:$D$432,M$12,Data!$E$134:$E$432,M$13)</f>
        <v>0</v>
      </c>
      <c r="O18" s="13"/>
      <c r="P18" s="87" t="s">
        <v>106</v>
      </c>
      <c r="Q18" s="117">
        <f>SUMIFS(Data!$L:$L,Data!$G:$G,$P18,Data!$D:$D,Q$12,Data!$C:$C,$Q$9,Data!$E:$E,Q$13)</f>
        <v>0</v>
      </c>
      <c r="R18" s="117">
        <f>SUMIFS(Data!$L:$L,Data!$G:$G,$P18,Data!$D:$D,R$12,Data!$C:$C,$Q$9,Data!$E:$E,R$13)</f>
        <v>0</v>
      </c>
      <c r="S18" s="117">
        <f>SUMIFS(Data!$L:$L,Data!$G:$G,$P18,Data!$D:$D,S$12,Data!$C:$C,$Q$9,Data!$E:$E,S$13)</f>
        <v>0</v>
      </c>
      <c r="T18" s="117">
        <f>SUMIFS(Data!$L:$L,Data!$G:$G,$P18,Data!$D:$D,T$12,Data!$C:$C,$Q$9,Data!$E:$E,T$13)</f>
        <v>0</v>
      </c>
      <c r="U18" s="117">
        <f>SUMIFS(Data!$L:$L,Data!$G:$G,$P18,Data!$D:$D,U$12,Data!$C:$C,$Q$9,Data!$E:$E,U$13)</f>
        <v>0</v>
      </c>
      <c r="V18" s="117">
        <f>SUMIFS(Data!$L:$L,Data!$G:$G,$P18,Data!$D:$D,V$12,Data!$C:$C,$Q$9,Data!$E:$E,V$13)</f>
        <v>0</v>
      </c>
      <c r="W18" s="117">
        <f>SUMIFS(Data!$L:$L,Data!$G:$G,$P18,Data!$D:$D,W$12,Data!$C:$C,$Q$9,Data!$E:$E,W$13)</f>
        <v>0</v>
      </c>
      <c r="X18" s="206"/>
      <c r="Y18" s="206"/>
      <c r="Z18" s="206"/>
      <c r="AA18" s="207"/>
      <c r="AD18" s="13"/>
      <c r="AE18" s="23"/>
      <c r="AF18" s="30"/>
      <c r="AG18" s="23"/>
      <c r="AH18" s="36"/>
      <c r="AI18" s="26"/>
      <c r="AQ18" s="27"/>
    </row>
    <row r="19" spans="1:43" ht="15.75" customHeight="1" thickTop="1" thickBot="1" x14ac:dyDescent="0.35">
      <c r="A19" s="13"/>
      <c r="B19" s="87" t="s">
        <v>90</v>
      </c>
      <c r="C19" s="117">
        <f>SUMIFS(Data!$L:$L,Data!$G:$G,$B19,Data!$D:$D,C$12,Data!$E:$E,C$13)</f>
        <v>5.72546</v>
      </c>
      <c r="D19" s="117">
        <f>SUMIFS(Data!$L:$L,Data!$G:$G,$B19,Data!$D:$D,D$12,Data!$E:$E,D$13)</f>
        <v>14.000112</v>
      </c>
      <c r="E19" s="117">
        <f>SUMIFS(Data!$L:$L,Data!$G:$G,$B19,Data!$D:$D,E$12,Data!$E:$E,E$13)</f>
        <v>4.9123200000000002</v>
      </c>
      <c r="F19" s="117">
        <f>SUMIFS(Data!$L:$L,Data!$G:$G,$B19,Data!$D:$D,F$12,Data!$E:$E,F$13)</f>
        <v>4.7588100000000004</v>
      </c>
      <c r="G19" s="117">
        <f>SUMIFS(Data!$L:$L,Data!$G:$G,$B19,Data!$D:$D,G$12,Data!$E:$E,G$13)</f>
        <v>0.95815523999999996</v>
      </c>
      <c r="H19" s="117">
        <f>SUMIFS(Data!$L:$L,Data!$G:$G,$B19,Data!$D:$D,H$12,Data!$E:$E,H$13)</f>
        <v>0.65447200000000005</v>
      </c>
      <c r="I19" s="117">
        <f>SUMIFS(Data!$L:$L,Data!$G:$G,$B19,Data!$D:$D,I$12,Data!$E:$E,I$13)</f>
        <v>0</v>
      </c>
      <c r="J19" s="117">
        <f>SUMIFS(Data!$L$134:$L$432,Data!$G$134:$G$432,$B19,Data!$D$134:$D$432,J$12,Data!$E$134:$E$432,J$13)</f>
        <v>0</v>
      </c>
      <c r="K19" s="117">
        <f>SUMIFS(Data!$L$134:$L$432,Data!$G$134:$G$432,$B19,Data!$D$134:$D$432,K$12,Data!$E$134:$E$432,K$13)</f>
        <v>0</v>
      </c>
      <c r="L19" s="117">
        <f>SUMIFS(Data!$L$134:$L$432,Data!$G$134:$G$432,$B19,Data!$D$134:$D$432,L$12,Data!$E$134:$E$432,L$13)</f>
        <v>0</v>
      </c>
      <c r="M19" s="118">
        <f>SUMIFS(Data!$L$134:$L$432,Data!$G$134:$G$432,$B19,Data!$D$134:$D$432,M$12,Data!$E$134:$E$432,M$13)</f>
        <v>0</v>
      </c>
      <c r="O19" s="13"/>
      <c r="P19" s="87" t="s">
        <v>90</v>
      </c>
      <c r="Q19" s="117">
        <f>SUMIFS(Data!$L:$L,Data!$G:$G,$P19,Data!$D:$D,Q$12,Data!$C:$C,$Q$9,Data!$E:$E,Q$13)</f>
        <v>5.72546</v>
      </c>
      <c r="R19" s="117">
        <f>SUMIFS(Data!$L:$L,Data!$G:$G,$P19,Data!$D:$D,R$12,Data!$C:$C,$Q$9,Data!$E:$E,R$13)</f>
        <v>14.000112</v>
      </c>
      <c r="S19" s="117">
        <f>SUMIFS(Data!$L:$L,Data!$G:$G,$P19,Data!$D:$D,S$12,Data!$C:$C,$Q$9,Data!$E:$E,S$13)</f>
        <v>4.9123200000000002</v>
      </c>
      <c r="T19" s="117">
        <f>SUMIFS(Data!$L:$L,Data!$G:$G,$P19,Data!$D:$D,T$12,Data!$C:$C,$Q$9,Data!$E:$E,T$13)</f>
        <v>4.7588100000000004</v>
      </c>
      <c r="U19" s="117">
        <f>SUMIFS(Data!$L:$L,Data!$G:$G,$P19,Data!$D:$D,U$12,Data!$C:$C,$Q$9,Data!$E:$E,U$13)</f>
        <v>0</v>
      </c>
      <c r="V19" s="117">
        <f>SUMIFS(Data!$L:$L,Data!$G:$G,$P19,Data!$D:$D,V$12,Data!$C:$C,$Q$9,Data!$E:$E,V$13)</f>
        <v>0</v>
      </c>
      <c r="W19" s="117">
        <f>SUMIFS(Data!$L:$L,Data!$G:$G,$P19,Data!$D:$D,W$12,Data!$C:$C,$Q$9,Data!$E:$E,W$13)</f>
        <v>0</v>
      </c>
      <c r="X19" s="206"/>
      <c r="Y19" s="206"/>
      <c r="Z19" s="206"/>
      <c r="AA19" s="207"/>
      <c r="AD19" s="13"/>
      <c r="AE19" s="23"/>
      <c r="AF19" s="30"/>
      <c r="AG19" s="23"/>
      <c r="AH19" s="36"/>
      <c r="AI19" s="26"/>
      <c r="AQ19" s="27"/>
    </row>
    <row r="20" spans="1:43" ht="17.399999999999999" hidden="1" thickTop="1" thickBot="1" x14ac:dyDescent="0.35">
      <c r="A20" s="12"/>
      <c r="B20" s="87" t="s">
        <v>100</v>
      </c>
      <c r="C20" s="117">
        <f>SUMIFS(Data!$L:$L,Data!$G:$G,$B20,Data!$D:$D,C$12,Data!$E:$E,C$13)</f>
        <v>0</v>
      </c>
      <c r="D20" s="117">
        <f>SUMIFS(Data!$L:$L,Data!$G:$G,$B20,Data!$D:$D,D$12,Data!$E:$E,D$13)</f>
        <v>0</v>
      </c>
      <c r="E20" s="117">
        <f>SUMIFS(Data!$L:$L,Data!$G:$G,$B20,Data!$D:$D,E$12,Data!$E:$E,E$13)</f>
        <v>0</v>
      </c>
      <c r="F20" s="117">
        <f>SUMIFS(Data!$L:$L,Data!$G:$G,$B20,Data!$D:$D,F$12,Data!$E:$E,F$13)</f>
        <v>0</v>
      </c>
      <c r="G20" s="117">
        <f>SUMIFS(Data!$L:$L,Data!$G:$G,$B20,Data!$D:$D,G$12,Data!$E:$E,G$13)</f>
        <v>0</v>
      </c>
      <c r="H20" s="117">
        <f>SUMIFS(Data!$L:$L,Data!$G:$G,$B20,Data!$D:$D,H$12,Data!$E:$E,H$13)</f>
        <v>0</v>
      </c>
      <c r="I20" s="117">
        <f>SUMIFS(Data!$L:$L,Data!$G:$G,$B20,Data!$D:$D,I$12,Data!$E:$E,I$13)</f>
        <v>0</v>
      </c>
      <c r="J20" s="117">
        <f>SUMIFS(Data!$L$134:$L$432,Data!$G$134:$G$432,$B20,Data!$D$134:$D$432,J$12,Data!$E$134:$E$432,J$13)</f>
        <v>0</v>
      </c>
      <c r="K20" s="117">
        <f>SUMIFS(Data!$L$134:$L$432,Data!$G$134:$G$432,$B20,Data!$D$134:$D$432,K$12,Data!$E$134:$E$432,K$13)</f>
        <v>0</v>
      </c>
      <c r="L20" s="117">
        <f>SUMIFS(Data!$L$134:$L$432,Data!$G$134:$G$432,$B20,Data!$D$134:$D$432,L$12,Data!$E$134:$E$432,L$13)</f>
        <v>0</v>
      </c>
      <c r="M20" s="118">
        <f>SUMIFS(Data!$L$134:$L$432,Data!$G$134:$G$432,$B20,Data!$D$134:$D$432,M$12,Data!$E$134:$E$432,M$13)</f>
        <v>0</v>
      </c>
      <c r="O20" s="13"/>
      <c r="P20" s="87" t="s">
        <v>100</v>
      </c>
      <c r="Q20" s="117">
        <f>SUMIFS(Data!$L:$L,Data!$G:$G,$P20,Data!$D:$D,Q$12,Data!$C:$C,$Q$9,Data!$E:$E,Q$13)</f>
        <v>0</v>
      </c>
      <c r="R20" s="117">
        <f>SUMIFS(Data!$L:$L,Data!$G:$G,$P20,Data!$D:$D,R$12,Data!$C:$C,$Q$9,Data!$E:$E,R$13)</f>
        <v>0</v>
      </c>
      <c r="S20" s="117">
        <f>SUMIFS(Data!$L:$L,Data!$G:$G,$P20,Data!$D:$D,S$12,Data!$C:$C,$Q$9,Data!$E:$E,S$13)</f>
        <v>0</v>
      </c>
      <c r="T20" s="117">
        <f>SUMIFS(Data!$L:$L,Data!$G:$G,$P20,Data!$D:$D,T$12,Data!$C:$C,$Q$9,Data!$E:$E,T$13)</f>
        <v>0</v>
      </c>
      <c r="U20" s="117">
        <f>SUMIFS(Data!$L:$L,Data!$G:$G,$P20,Data!$D:$D,U$12,Data!$C:$C,$Q$9,Data!$E:$E,U$13)</f>
        <v>0</v>
      </c>
      <c r="V20" s="117">
        <f>SUMIFS(Data!$L:$L,Data!$G:$G,$P20,Data!$D:$D,V$12,Data!$C:$C,$Q$9,Data!$E:$E,V$13)</f>
        <v>0</v>
      </c>
      <c r="W20" s="117">
        <f>SUMIFS(Data!$L:$L,Data!$G:$G,$P20,Data!$D:$D,W$12,Data!$C:$C,$Q$9,Data!$E:$E,W$13)</f>
        <v>0</v>
      </c>
      <c r="X20" s="121">
        <f>SUMIFS(Data!$L$134:$L$432,Data!$G$134:$G$432,$P20,Data!$D$134:$D$432,X$12,Data!$C$134:$C$432,$Q$9,Data!$E$134:$E$432,X$13)</f>
        <v>0</v>
      </c>
      <c r="Y20" s="121">
        <f>SUMIFS(Data!$L$134:$L$432,Data!$G$134:$G$432,$P20,Data!$D$134:$D$432,Y$12,Data!$C$134:$C$432,$Q$9,Data!$E$134:$E$432,Y$13)</f>
        <v>0</v>
      </c>
      <c r="Z20" s="121">
        <f>SUMIFS(Data!$L$134:$L$432,Data!$G$134:$G$432,$P20,Data!$D$134:$D$432,Z$12,Data!$C$134:$C$432,$Q$9,Data!$E$134:$E$432,Z$13)</f>
        <v>0</v>
      </c>
      <c r="AA20" s="122">
        <f>SUMIFS(Data!$L$134:$L$432,Data!$G$134:$G$432,$P20,Data!$D$134:$D$432,AA$12,Data!$C$134:$C$432,$Q$9,Data!$E$134:$E$432,AA$13)</f>
        <v>0</v>
      </c>
      <c r="AD20" s="12"/>
      <c r="AE20" s="23"/>
      <c r="AF20" s="30"/>
      <c r="AG20" s="23"/>
      <c r="AH20" s="36"/>
      <c r="AI20" s="26"/>
      <c r="AQ20" s="27"/>
    </row>
    <row r="21" spans="1:43" ht="15.75" customHeight="1" thickTop="1" thickBot="1" x14ac:dyDescent="0.35">
      <c r="A21" s="13"/>
      <c r="B21" s="114" t="s">
        <v>56</v>
      </c>
      <c r="C21" s="115">
        <f t="shared" ref="C21:M21" si="2">SUM(C14:C20)</f>
        <v>4712.1304110000001</v>
      </c>
      <c r="D21" s="115">
        <f t="shared" si="2"/>
        <v>5297.8852769999994</v>
      </c>
      <c r="E21" s="115">
        <f t="shared" si="2"/>
        <v>5979.6587160000008</v>
      </c>
      <c r="F21" s="115">
        <f t="shared" si="2"/>
        <v>6979.9130930000001</v>
      </c>
      <c r="G21" s="115">
        <f t="shared" si="2"/>
        <v>4337.700209234863</v>
      </c>
      <c r="H21" s="115">
        <f t="shared" si="2"/>
        <v>4404.3389853156077</v>
      </c>
      <c r="I21" s="115">
        <f t="shared" si="2"/>
        <v>0</v>
      </c>
      <c r="J21" s="115">
        <f t="shared" si="2"/>
        <v>0</v>
      </c>
      <c r="K21" s="115">
        <f t="shared" si="2"/>
        <v>0</v>
      </c>
      <c r="L21" s="115">
        <f t="shared" si="2"/>
        <v>0</v>
      </c>
      <c r="M21" s="116">
        <f t="shared" si="2"/>
        <v>0</v>
      </c>
      <c r="O21" s="13"/>
      <c r="P21" s="114" t="s">
        <v>56</v>
      </c>
      <c r="Q21" s="115">
        <f t="shared" ref="Q21:AA21" si="3">SUM(Q14:Q20)</f>
        <v>4712.1304110000001</v>
      </c>
      <c r="R21" s="115">
        <f t="shared" si="3"/>
        <v>5297.8852769999994</v>
      </c>
      <c r="S21" s="115">
        <f t="shared" si="3"/>
        <v>5979.6587160000008</v>
      </c>
      <c r="T21" s="115">
        <f t="shared" si="3"/>
        <v>6979.9130930000001</v>
      </c>
      <c r="U21" s="115">
        <f t="shared" si="3"/>
        <v>605.3908344148623</v>
      </c>
      <c r="V21" s="115">
        <f t="shared" si="3"/>
        <v>2291.5203582441404</v>
      </c>
      <c r="W21" s="115">
        <f t="shared" si="3"/>
        <v>0</v>
      </c>
      <c r="X21" s="115">
        <f t="shared" si="3"/>
        <v>0</v>
      </c>
      <c r="Y21" s="115">
        <f t="shared" si="3"/>
        <v>0</v>
      </c>
      <c r="Z21" s="115">
        <f t="shared" si="3"/>
        <v>0</v>
      </c>
      <c r="AA21" s="116">
        <f t="shared" si="3"/>
        <v>0</v>
      </c>
      <c r="AD21" s="13"/>
      <c r="AE21" s="22"/>
      <c r="AF21" s="22"/>
      <c r="AG21" s="22"/>
      <c r="AH21" s="32"/>
      <c r="AI21" s="44"/>
    </row>
    <row r="22" spans="1:43" ht="15.75" customHeight="1" thickTop="1" thickBot="1" x14ac:dyDescent="0.35">
      <c r="A22" s="5"/>
      <c r="B22" s="113" t="s">
        <v>46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10"/>
      <c r="O22" s="13"/>
      <c r="P22" s="113" t="s">
        <v>46</v>
      </c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10"/>
      <c r="AD22" s="13"/>
      <c r="AE22" s="22"/>
      <c r="AF22" s="22"/>
      <c r="AG22" s="22"/>
      <c r="AH22" s="22"/>
      <c r="AI22" s="22"/>
    </row>
    <row r="23" spans="1:43" ht="15.75" customHeight="1" thickTop="1" thickBot="1" x14ac:dyDescent="0.35">
      <c r="A23" s="5"/>
      <c r="B23" s="97" t="s">
        <v>30</v>
      </c>
      <c r="C23" s="117">
        <f>SUMIFS(Data!$L:$L,Data!$G:$G,$B23,Data!$D:$D,C$12,Data!$E:$E,C$13)</f>
        <v>642.33962799999995</v>
      </c>
      <c r="D23" s="117">
        <f>SUMIFS(Data!$L:$L,Data!$G:$G,$B23,Data!$D:$D,D$12,Data!$E:$E,D$13)</f>
        <v>553.91745000000003</v>
      </c>
      <c r="E23" s="117">
        <f>SUMIFS(Data!$L:$L,Data!$G:$G,$B23,Data!$D:$D,E$12,Data!$E:$E,E$13)</f>
        <v>805.99115299999994</v>
      </c>
      <c r="F23" s="117">
        <f>SUMIFS(Data!$L:$L,Data!$G:$G,$B23,Data!$D:$D,F$12,Data!$E:$E,F$13)</f>
        <v>947.03702499999986</v>
      </c>
      <c r="G23" s="117">
        <f>SUMIFS(Data!$L:$L,Data!$G:$G,$B23,Data!$D:$D,G$12,Data!$E:$E,G$13)</f>
        <v>829.76127512470646</v>
      </c>
      <c r="H23" s="117">
        <f>SUMIFS(Data!$L:$L,Data!$G:$G,$B23,Data!$D:$D,H$12,Data!$E:$E,H$13)</f>
        <v>1120.0810533124748</v>
      </c>
      <c r="I23" s="117">
        <f>SUMIFS(Data!$L:$L,Data!$G:$G,$B23,Data!$D:$D,I$12,Data!$E:$E,I$13)</f>
        <v>0</v>
      </c>
      <c r="J23" s="119">
        <f>SUMIFS(Data!$L$134:$L$432,Data!$G$134:$G$432,$B23,Data!$D$134:$D$432,J$12,Data!$E$134:$E$432,J$13)</f>
        <v>0</v>
      </c>
      <c r="K23" s="119">
        <f>SUMIFS(Data!$L$134:$L$432,Data!$G$134:$G$432,$B23,Data!$D$134:$D$432,K$12,Data!$E$134:$E$432,K$13)</f>
        <v>0</v>
      </c>
      <c r="L23" s="119">
        <f>SUMIFS(Data!$L$134:$L$432,Data!$G$134:$G$432,$B23,Data!$D$134:$D$432,L$12,Data!$E$134:$E$432,L$13)</f>
        <v>0</v>
      </c>
      <c r="M23" s="120">
        <f>SUMIFS(Data!$L$134:$L$432,Data!$G$134:$G$432,$B23,Data!$D$134:$D$432,M$12,Data!$E$134:$E$432,M$13)</f>
        <v>0</v>
      </c>
      <c r="N23" s="328">
        <f>H23/F23</f>
        <v>1.1827215026914866</v>
      </c>
      <c r="O23" s="13"/>
      <c r="P23" s="97" t="s">
        <v>30</v>
      </c>
      <c r="Q23" s="117">
        <f>SUMIFS(Data!$L:$L,Data!$G:$G,$P23,Data!$D:$D,Q$12,Data!$C:$C,$Q$9,Data!$E:$E,Q$13)</f>
        <v>642.33962799999995</v>
      </c>
      <c r="R23" s="117">
        <f>SUMIFS(Data!$L:$L,Data!$G:$G,$P23,Data!$D:$D,R$12,Data!$C:$C,$Q$9,Data!$E:$E,R$13)</f>
        <v>553.91745000000003</v>
      </c>
      <c r="S23" s="117">
        <f>SUMIFS(Data!$L:$L,Data!$G:$G,$P23,Data!$D:$D,S$12,Data!$C:$C,$Q$9,Data!$E:$E,S$13)</f>
        <v>805.99115299999994</v>
      </c>
      <c r="T23" s="117">
        <f>SUMIFS(Data!$L:$L,Data!$G:$G,$P23,Data!$D:$D,T$12,Data!$C:$C,$Q$9,Data!$E:$E,T$13)</f>
        <v>947.03702499999986</v>
      </c>
      <c r="U23" s="117">
        <f>SUMIFS(Data!$L:$L,Data!$G:$G,$P23,Data!$D:$D,U$12,Data!$C:$C,$Q$9,Data!$E:$E,U$13)</f>
        <v>829.76127512470646</v>
      </c>
      <c r="V23" s="117">
        <f>SUMIFS(Data!$L:$L,Data!$G:$G,$P23,Data!$D:$D,V$12,Data!$C:$C,$Q$9,Data!$E:$E,V$13)</f>
        <v>885.83144341191576</v>
      </c>
      <c r="W23" s="117">
        <f>SUMIFS(Data!$L:$L,Data!$G:$G,$P23,Data!$D:$D,W$12,Data!$C:$C,$Q$9,Data!$E:$E,W$13)</f>
        <v>0</v>
      </c>
      <c r="X23" s="119">
        <f>SUMIFS(Data!$L$134:$L$432,Data!$G$134:$G$432,$P23,Data!$D$134:$D$432,X$12,Data!$C$134:$C$432,$Q$9,Data!$E$134:$E$432,X$13)</f>
        <v>0</v>
      </c>
      <c r="Y23" s="119">
        <f>SUMIFS(Data!$L$134:$L$432,Data!$G$134:$G$432,$P23,Data!$D$134:$D$432,Y$12,Data!$C$134:$C$432,$Q$9,Data!$E$134:$E$432,Y$13)</f>
        <v>0</v>
      </c>
      <c r="Z23" s="119">
        <f>SUMIFS(Data!$L$134:$L$432,Data!$G$134:$G$432,$P23,Data!$D$134:$D$432,Z$12,Data!$C$134:$C$432,$Q$9,Data!$E$134:$E$432,Z$13)</f>
        <v>0</v>
      </c>
      <c r="AA23" s="120">
        <f>SUMIFS(Data!$L$134:$L$432,Data!$G$134:$G$432,$P23,Data!$D$134:$D$432,AA$12,Data!$C$134:$C$432,$Q$9,Data!$E$134:$E$432,AA$13)</f>
        <v>0</v>
      </c>
      <c r="AD23" s="13"/>
      <c r="AE23" s="13"/>
      <c r="AF23" s="13"/>
      <c r="AG23" s="13"/>
      <c r="AH23" s="25"/>
      <c r="AI23" s="22"/>
    </row>
    <row r="24" spans="1:43" ht="15.75" customHeight="1" thickTop="1" thickBot="1" x14ac:dyDescent="0.35">
      <c r="A24" s="13"/>
      <c r="B24" s="97" t="s">
        <v>29</v>
      </c>
      <c r="C24" s="117">
        <f>SUMIFS(Data!$L:$L,Data!$G:$G,$B24,Data!$D:$D,C$12,Data!$E:$E,C$13)</f>
        <v>0</v>
      </c>
      <c r="D24" s="117">
        <f>SUMIFS(Data!$L:$L,Data!$G:$G,$B24,Data!$D:$D,D$12,Data!$E:$E,D$13)</f>
        <v>0</v>
      </c>
      <c r="E24" s="117">
        <f>SUMIFS(Data!$L:$L,Data!$G:$G,$B24,Data!$D:$D,E$12,Data!$E:$E,E$13)</f>
        <v>0</v>
      </c>
      <c r="F24" s="117">
        <f>SUMIFS(Data!$L:$L,Data!$G:$G,$B24,Data!$D:$D,F$12,Data!$E:$E,F$13)</f>
        <v>0</v>
      </c>
      <c r="G24" s="117">
        <f>SUMIFS(Data!$L:$L,Data!$G:$G,$B24,Data!$D:$D,G$12,Data!$E:$E,G$13)</f>
        <v>0</v>
      </c>
      <c r="H24" s="117">
        <f>SUMIFS(Data!$L:$L,Data!$G:$G,$B24,Data!$D:$D,H$12,Data!$E:$E,H$13)</f>
        <v>0</v>
      </c>
      <c r="I24" s="117">
        <f>SUMIFS(Data!$L:$L,Data!$G:$G,$B24,Data!$D:$D,I$12,Data!$E:$E,I$13)</f>
        <v>0</v>
      </c>
      <c r="J24" s="119">
        <f>SUMIFS(Data!$L$134:$L$432,Data!$G$134:$G$432,$B24,Data!$D$134:$D$432,J$12,Data!$E$134:$E$432,J$13)</f>
        <v>0</v>
      </c>
      <c r="K24" s="119">
        <f>SUMIFS(Data!$L$134:$L$432,Data!$G$134:$G$432,$B24,Data!$D$134:$D$432,K$12,Data!$E$134:$E$432,K$13)</f>
        <v>0</v>
      </c>
      <c r="L24" s="119">
        <f>SUMIFS(Data!$L$134:$L$432,Data!$G$134:$G$432,$B24,Data!$D$134:$D$432,L$12,Data!$E$134:$E$432,L$13)</f>
        <v>0</v>
      </c>
      <c r="M24" s="120">
        <f>SUMIFS(Data!$L$134:$L$432,Data!$G$134:$G$432,$B24,Data!$D$134:$D$432,M$12,Data!$E$134:$E$432,M$13)</f>
        <v>0</v>
      </c>
      <c r="O24" s="13"/>
      <c r="P24" s="97" t="s">
        <v>29</v>
      </c>
      <c r="Q24" s="117">
        <f>SUMIFS(Data!$L:$L,Data!$G:$G,$P24,Data!$D:$D,Q$12,Data!$C:$C,$Q$9,Data!$E:$E,Q$13)</f>
        <v>0</v>
      </c>
      <c r="R24" s="117">
        <f>SUMIFS(Data!$L:$L,Data!$G:$G,$P24,Data!$D:$D,R$12,Data!$C:$C,$Q$9,Data!$E:$E,R$13)</f>
        <v>0</v>
      </c>
      <c r="S24" s="117">
        <f>SUMIFS(Data!$L:$L,Data!$G:$G,$P24,Data!$D:$D,S$12,Data!$C:$C,$Q$9,Data!$E:$E,S$13)</f>
        <v>0</v>
      </c>
      <c r="T24" s="117">
        <f>SUMIFS(Data!$L:$L,Data!$G:$G,$P24,Data!$D:$D,T$12,Data!$C:$C,$Q$9,Data!$E:$E,T$13)</f>
        <v>0</v>
      </c>
      <c r="U24" s="117">
        <f>SUMIFS(Data!$L:$L,Data!$G:$G,$P24,Data!$D:$D,U$12,Data!$C:$C,$Q$9,Data!$E:$E,U$13)</f>
        <v>0</v>
      </c>
      <c r="V24" s="117">
        <f>SUMIFS(Data!$L:$L,Data!$G:$G,$P24,Data!$D:$D,V$12,Data!$C:$C,$Q$9,Data!$E:$E,V$13)</f>
        <v>0</v>
      </c>
      <c r="W24" s="117">
        <f>SUMIFS(Data!$L:$L,Data!$G:$G,$P24,Data!$D:$D,W$12,Data!$C:$C,$Q$9,Data!$E:$E,W$13)</f>
        <v>0</v>
      </c>
      <c r="X24" s="206"/>
      <c r="Y24" s="206"/>
      <c r="Z24" s="206"/>
      <c r="AA24" s="207"/>
      <c r="AD24" s="13"/>
      <c r="AE24" s="13"/>
      <c r="AF24" s="13"/>
      <c r="AG24" s="13"/>
      <c r="AH24" s="25"/>
      <c r="AI24" s="22"/>
    </row>
    <row r="25" spans="1:43" ht="15.75" customHeight="1" thickTop="1" thickBot="1" x14ac:dyDescent="0.35">
      <c r="A25" s="13"/>
      <c r="B25" s="97" t="s">
        <v>108</v>
      </c>
      <c r="C25" s="117">
        <f>SUMIFS(Data!$L:$L,Data!$G:$G,$B25,Data!$D:$D,C$12,Data!$E:$E,C$13)</f>
        <v>63.420346000000002</v>
      </c>
      <c r="D25" s="117">
        <f>SUMIFS(Data!$L:$L,Data!$G:$G,$B25,Data!$D:$D,D$12,Data!$E:$E,D$13)</f>
        <v>67.302751999999998</v>
      </c>
      <c r="E25" s="117">
        <f>SUMIFS(Data!$L:$L,Data!$G:$G,$B25,Data!$D:$D,E$12,Data!$E:$E,E$13)</f>
        <v>92.194344000000001</v>
      </c>
      <c r="F25" s="117">
        <f>SUMIFS(Data!$L:$L,Data!$G:$G,$B25,Data!$D:$D,F$12,Data!$E:$E,F$13)</f>
        <v>288.31565399999999</v>
      </c>
      <c r="G25" s="117">
        <f>SUMIFS(Data!$L:$L,Data!$G:$G,$B25,Data!$D:$D,G$12,Data!$E:$E,G$13)</f>
        <v>422.81976319999995</v>
      </c>
      <c r="H25" s="343">
        <f>SUMIFS(Data!$L:$L,Data!$G:$G,$B25,Data!$D:$D,H$12,Data!$E:$E,H$13)</f>
        <v>517.51782405333324</v>
      </c>
      <c r="I25" s="117">
        <f>SUMIFS(Data!$L:$L,Data!$G:$G,$B25,Data!$D:$D,I$12,Data!$E:$E,I$13)</f>
        <v>0</v>
      </c>
      <c r="J25" s="119">
        <f>SUMIFS(Data!$L$134:$L$432,Data!$G$134:$G$432,$B25,Data!$D$134:$D$432,J$12,Data!$E$134:$E$432,J$13)</f>
        <v>0</v>
      </c>
      <c r="K25" s="119">
        <f>SUMIFS(Data!$L$134:$L$432,Data!$G$134:$G$432,$B25,Data!$D$134:$D$432,K$12,Data!$E$134:$E$432,K$13)</f>
        <v>0</v>
      </c>
      <c r="L25" s="119">
        <f>SUMIFS(Data!$L$134:$L$432,Data!$G$134:$G$432,$B25,Data!$D$134:$D$432,L$12,Data!$E$134:$E$432,L$13)</f>
        <v>0</v>
      </c>
      <c r="M25" s="120">
        <f>SUMIFS(Data!$L$134:$L$432,Data!$G$134:$G$432,$B25,Data!$D$134:$D$432,M$12,Data!$E$134:$E$432,M$13)</f>
        <v>0</v>
      </c>
      <c r="O25" s="13"/>
      <c r="P25" s="97" t="s">
        <v>108</v>
      </c>
      <c r="Q25" s="117">
        <f>SUMIFS(Data!$L:$L,Data!$G:$G,$P25,Data!$D:$D,Q$12,Data!$C:$C,$Q$9,Data!$E:$E,Q$13)</f>
        <v>63.420346000000002</v>
      </c>
      <c r="R25" s="117">
        <f>SUMIFS(Data!$L:$L,Data!$G:$G,$P25,Data!$D:$D,R$12,Data!$C:$C,$Q$9,Data!$E:$E,R$13)</f>
        <v>67.302751999999998</v>
      </c>
      <c r="S25" s="117">
        <f>SUMIFS(Data!$L:$L,Data!$G:$G,$P25,Data!$D:$D,S$12,Data!$C:$C,$Q$9,Data!$E:$E,S$13)</f>
        <v>92.194344000000001</v>
      </c>
      <c r="T25" s="117">
        <f>SUMIFS(Data!$L:$L,Data!$G:$G,$P25,Data!$D:$D,T$12,Data!$C:$C,$Q$9,Data!$E:$E,T$13)</f>
        <v>288.31565399999999</v>
      </c>
      <c r="U25" s="117">
        <f>SUMIFS(Data!$L:$L,Data!$G:$G,$P25,Data!$D:$D,U$12,Data!$C:$C,$Q$9,Data!$E:$E,U$13)</f>
        <v>0</v>
      </c>
      <c r="V25" s="117">
        <f>SUMIFS(Data!$L:$L,Data!$G:$G,$P25,Data!$D:$D,V$12,Data!$C:$C,$Q$9,Data!$E:$E,V$13)</f>
        <v>291.52978740000003</v>
      </c>
      <c r="W25" s="117">
        <f>SUMIFS(Data!$L:$L,Data!$G:$G,$P25,Data!$D:$D,W$12,Data!$C:$C,$Q$9,Data!$E:$E,W$13)</f>
        <v>0</v>
      </c>
      <c r="X25" s="206"/>
      <c r="Y25" s="206"/>
      <c r="Z25" s="206"/>
      <c r="AA25" s="207"/>
      <c r="AD25" s="13"/>
      <c r="AE25" s="13"/>
      <c r="AF25" s="13"/>
      <c r="AG25" s="13"/>
      <c r="AH25" s="25"/>
      <c r="AI25" s="22"/>
    </row>
    <row r="26" spans="1:43" ht="15.75" customHeight="1" thickTop="1" thickBot="1" x14ac:dyDescent="0.35">
      <c r="A26" s="13"/>
      <c r="B26" s="97" t="s">
        <v>105</v>
      </c>
      <c r="C26" s="117">
        <f>SUMIFS(Data!$L:$L,Data!$G:$G,$B26,Data!$D:$D,C$12,Data!$E:$E,C$13)</f>
        <v>90.104849999999999</v>
      </c>
      <c r="D26" s="117">
        <f>SUMIFS(Data!$L:$L,Data!$G:$G,$B26,Data!$D:$D,D$12,Data!$E:$E,D$13)</f>
        <v>46.653089999999999</v>
      </c>
      <c r="E26" s="117">
        <f>SUMIFS(Data!$L:$L,Data!$G:$G,$B26,Data!$D:$D,E$12,Data!$E:$E,E$13)</f>
        <v>49.962330000000001</v>
      </c>
      <c r="F26" s="117">
        <f>SUMIFS(Data!$L:$L,Data!$G:$G,$B26,Data!$D:$D,F$12,Data!$E:$E,F$13)</f>
        <v>49.170990000000003</v>
      </c>
      <c r="G26" s="117">
        <f>SUMIFS(Data!$L:$L,Data!$G:$G,$B26,Data!$D:$D,G$12,Data!$E:$E,G$13)</f>
        <v>49.170990000000003</v>
      </c>
      <c r="H26" s="117">
        <f>SUMIFS(Data!$L:$L,Data!$G:$G,$B26,Data!$D:$D,H$12,Data!$E:$E,H$13)</f>
        <v>66.709014827586216</v>
      </c>
      <c r="I26" s="117">
        <f>SUMIFS(Data!$L:$L,Data!$G:$G,$B26,Data!$D:$D,I$12,Data!$E:$E,I$13)</f>
        <v>0</v>
      </c>
      <c r="J26" s="119">
        <f>SUMIFS(Data!$L$134:$L$432,Data!$G$134:$G$432,$B26,Data!$D$134:$D$432,J$12,Data!$E$134:$E$432,J$13)</f>
        <v>0</v>
      </c>
      <c r="K26" s="119">
        <f>SUMIFS(Data!$L$134:$L$432,Data!$G$134:$G$432,$B26,Data!$D$134:$D$432,K$12,Data!$E$134:$E$432,K$13)</f>
        <v>0</v>
      </c>
      <c r="L26" s="119">
        <f>SUMIFS(Data!$L$134:$L$432,Data!$G$134:$G$432,$B26,Data!$D$134:$D$432,L$12,Data!$E$134:$E$432,L$13)</f>
        <v>0</v>
      </c>
      <c r="M26" s="120">
        <f>SUMIFS(Data!$L$134:$L$432,Data!$G$134:$G$432,$B26,Data!$D$134:$D$432,M$12,Data!$E$134:$E$432,M$13)</f>
        <v>0</v>
      </c>
      <c r="O26" s="13"/>
      <c r="P26" s="97" t="s">
        <v>105</v>
      </c>
      <c r="Q26" s="117">
        <f>SUMIFS(Data!$L:$L,Data!$G:$G,$P26,Data!$D:$D,Q$12,Data!$C:$C,$Q$9,Data!$E:$E,Q$13)</f>
        <v>90.104849999999999</v>
      </c>
      <c r="R26" s="117">
        <f>SUMIFS(Data!$L:$L,Data!$G:$G,$P26,Data!$D:$D,R$12,Data!$C:$C,$Q$9,Data!$E:$E,R$13)</f>
        <v>46.653089999999999</v>
      </c>
      <c r="S26" s="117">
        <f>SUMIFS(Data!$L:$L,Data!$G:$G,$P26,Data!$D:$D,S$12,Data!$C:$C,$Q$9,Data!$E:$E,S$13)</f>
        <v>49.962330000000001</v>
      </c>
      <c r="T26" s="117">
        <f>SUMIFS(Data!$L:$L,Data!$G:$G,$P26,Data!$D:$D,T$12,Data!$C:$C,$Q$9,Data!$E:$E,T$13)</f>
        <v>49.170990000000003</v>
      </c>
      <c r="U26" s="117">
        <f>SUMIFS(Data!$L:$L,Data!$G:$G,$P26,Data!$D:$D,U$12,Data!$C:$C,$Q$9,Data!$E:$E,U$13)</f>
        <v>49.170990000000003</v>
      </c>
      <c r="V26" s="117">
        <f>SUMIFS(Data!$L:$L,Data!$G:$G,$P26,Data!$D:$D,V$12,Data!$C:$C,$Q$9,Data!$E:$E,V$13)</f>
        <v>66.709014827586216</v>
      </c>
      <c r="W26" s="117">
        <f>SUMIFS(Data!$L:$L,Data!$G:$G,$P26,Data!$D:$D,W$12,Data!$C:$C,$Q$9,Data!$E:$E,W$13)</f>
        <v>0</v>
      </c>
      <c r="X26" s="121">
        <f>SUMIFS(Data!$L$134:$L$432,Data!$G$134:$G$432,$P26,Data!$D$134:$D$432,X$12,Data!$C$134:$C$432,$Q$9,Data!$E$134:$E$432,X$13)</f>
        <v>0</v>
      </c>
      <c r="Y26" s="121">
        <f>SUMIFS(Data!$L$134:$L$432,Data!$G$134:$G$432,$P26,Data!$D$134:$D$432,Y$12,Data!$C$134:$C$432,$Q$9,Data!$E$134:$E$432,Y$13)</f>
        <v>0</v>
      </c>
      <c r="Z26" s="121">
        <f>SUMIFS(Data!$L$134:$L$432,Data!$G$134:$G$432,$P26,Data!$D$134:$D$432,Z$12,Data!$C$134:$C$432,$Q$9,Data!$E$134:$E$432,Z$13)</f>
        <v>0</v>
      </c>
      <c r="AA26" s="122">
        <f>SUMIFS(Data!$L$134:$L$432,Data!$G$134:$G$432,$P26,Data!$D$134:$D$432,AA$12,Data!$C$134:$C$432,$Q$9,Data!$E$134:$E$432,AA$13)</f>
        <v>0</v>
      </c>
      <c r="AD26" s="13"/>
      <c r="AE26" s="13"/>
      <c r="AF26" s="13"/>
      <c r="AG26" s="13"/>
      <c r="AH26" s="25"/>
      <c r="AI26" s="22"/>
    </row>
    <row r="27" spans="1:43" ht="15.75" customHeight="1" thickTop="1" thickBot="1" x14ac:dyDescent="0.35">
      <c r="A27" s="5"/>
      <c r="B27" s="105" t="s">
        <v>55</v>
      </c>
      <c r="C27" s="106">
        <f>SUM(C23:C26)</f>
        <v>795.864824</v>
      </c>
      <c r="D27" s="106">
        <f t="shared" ref="D27:M27" si="4">SUM(D23:D26)</f>
        <v>667.87329199999999</v>
      </c>
      <c r="E27" s="106">
        <f t="shared" ref="E27:G27" si="5">SUM(E23:E26)</f>
        <v>948.14782699999989</v>
      </c>
      <c r="F27" s="106">
        <f t="shared" si="5"/>
        <v>1284.5236689999999</v>
      </c>
      <c r="G27" s="106">
        <f t="shared" si="5"/>
        <v>1301.7520283247065</v>
      </c>
      <c r="H27" s="106">
        <f>SUM(H23:H26)</f>
        <v>1704.3078921933943</v>
      </c>
      <c r="I27" s="106">
        <f t="shared" si="4"/>
        <v>0</v>
      </c>
      <c r="J27" s="106">
        <f t="shared" si="4"/>
        <v>0</v>
      </c>
      <c r="K27" s="106">
        <f t="shared" si="4"/>
        <v>0</v>
      </c>
      <c r="L27" s="106">
        <f t="shared" si="4"/>
        <v>0</v>
      </c>
      <c r="M27" s="107">
        <f t="shared" si="4"/>
        <v>0</v>
      </c>
      <c r="O27" s="13"/>
      <c r="P27" s="105" t="s">
        <v>55</v>
      </c>
      <c r="Q27" s="106">
        <f>SUM(Q23:Q26)</f>
        <v>795.864824</v>
      </c>
      <c r="R27" s="106">
        <f t="shared" ref="R27:AA27" si="6">SUM(R23:R26)</f>
        <v>667.87329199999999</v>
      </c>
      <c r="S27" s="106">
        <f t="shared" ref="S27:V27" si="7">SUM(S23:S26)</f>
        <v>948.14782699999989</v>
      </c>
      <c r="T27" s="106">
        <f t="shared" si="7"/>
        <v>1284.5236689999999</v>
      </c>
      <c r="U27" s="106">
        <f t="shared" si="7"/>
        <v>878.93226512470642</v>
      </c>
      <c r="V27" s="106">
        <f t="shared" si="7"/>
        <v>1244.0702456395022</v>
      </c>
      <c r="W27" s="106">
        <f t="shared" si="6"/>
        <v>0</v>
      </c>
      <c r="X27" s="106">
        <f t="shared" si="6"/>
        <v>0</v>
      </c>
      <c r="Y27" s="106">
        <f t="shared" si="6"/>
        <v>0</v>
      </c>
      <c r="Z27" s="106">
        <f t="shared" si="6"/>
        <v>0</v>
      </c>
      <c r="AA27" s="107">
        <f t="shared" si="6"/>
        <v>0</v>
      </c>
      <c r="AD27" s="13"/>
      <c r="AE27" s="24"/>
      <c r="AF27" s="40"/>
      <c r="AG27" s="23"/>
      <c r="AH27" s="39"/>
      <c r="AI27" s="26"/>
      <c r="AQ27" s="28"/>
    </row>
    <row r="28" spans="1:43" ht="15.75" customHeight="1" thickTop="1" thickBot="1" x14ac:dyDescent="0.35">
      <c r="A28" s="5"/>
      <c r="B28" s="102" t="s">
        <v>47</v>
      </c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4"/>
      <c r="O28" s="13"/>
      <c r="P28" s="102" t="s">
        <v>47</v>
      </c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4"/>
      <c r="AD28" s="13"/>
      <c r="AE28" s="24"/>
      <c r="AF28" s="40"/>
      <c r="AG28" s="23"/>
      <c r="AH28" s="39"/>
      <c r="AI28" s="26"/>
      <c r="AQ28" s="28"/>
    </row>
    <row r="29" spans="1:43" ht="17.399999999999999" thickTop="1" thickBot="1" x14ac:dyDescent="0.35">
      <c r="A29" s="5"/>
      <c r="B29" s="100" t="s">
        <v>12</v>
      </c>
      <c r="C29" s="117">
        <f>SUMIFS(Data!$L:$L,Data!$G:$G,$B29,Data!$D:$D,C$12,Data!$E:$E,C$13)</f>
        <v>108.91782000000001</v>
      </c>
      <c r="D29" s="117">
        <f>SUMIFS(Data!$L:$L,Data!$G:$G,$B29,Data!$D:$D,D$12,Data!$E:$E,D$13)</f>
        <v>12.243</v>
      </c>
      <c r="E29" s="117">
        <f>SUMIFS(Data!$L:$L,Data!$G:$G,$B29,Data!$D:$D,E$12,Data!$E:$E,E$13)</f>
        <v>118.63961999999999</v>
      </c>
      <c r="F29" s="117">
        <f>SUMIFS(Data!$L:$L,Data!$G:$G,$B29,Data!$D:$D,F$12,Data!$E:$E,F$13)</f>
        <v>110.03256</v>
      </c>
      <c r="G29" s="117">
        <f>SUMIFS(Data!$L:$L,Data!$G:$G,$B29,Data!$D:$D,G$12,Data!$E:$E,G$13)</f>
        <v>144.17937495000001</v>
      </c>
      <c r="H29" s="117">
        <f>SUMIFS(Data!$L:$L,Data!$G:$G,$B29,Data!$D:$D,H$12,Data!$E:$E,H$13)</f>
        <v>110.94016245</v>
      </c>
      <c r="I29" s="117">
        <f>SUMIFS(Data!$L:$L,Data!$G:$G,$B29,Data!$D:$D,I$12,Data!$E:$E,I$13)</f>
        <v>0</v>
      </c>
      <c r="J29" s="117">
        <f>SUMIFS(Data!$L$134:$L$432,Data!$G$134:$G$432,$B29,Data!$D$134:$D$432,J$12,Data!$E$134:$E$432,J$13)</f>
        <v>0</v>
      </c>
      <c r="K29" s="117">
        <f>SUMIFS(Data!$L$134:$L$432,Data!$G$134:$G$432,$B29,Data!$D$134:$D$432,K$12,Data!$E$134:$E$432,K$13)</f>
        <v>0</v>
      </c>
      <c r="L29" s="117">
        <f>SUMIFS(Data!$L$134:$L$432,Data!$G$134:$G$432,$B29,Data!$D$134:$D$432,L$12,Data!$E$134:$E$432,L$13)</f>
        <v>0</v>
      </c>
      <c r="M29" s="118">
        <f>SUMIFS(Data!$L$134:$L$432,Data!$G$134:$G$432,$B29,Data!$D$134:$D$432,M$12,Data!$E$134:$E$432,M$13)</f>
        <v>0</v>
      </c>
      <c r="O29" s="13"/>
      <c r="P29" s="100" t="s">
        <v>12</v>
      </c>
      <c r="Q29" s="117">
        <f>SUMIFS(Data!$L:$L,Data!$G:$G,$P29,Data!$D:$D,Q$12,Data!$C:$C,$Q$9,Data!$E:$E,Q$13)</f>
        <v>108.91782000000001</v>
      </c>
      <c r="R29" s="117">
        <f>SUMIFS(Data!$L:$L,Data!$G:$G,$P29,Data!$D:$D,R$12,Data!$C:$C,$Q$9,Data!$E:$E,R$13)</f>
        <v>12.243</v>
      </c>
      <c r="S29" s="117">
        <f>SUMIFS(Data!$L:$L,Data!$G:$G,$P29,Data!$D:$D,S$12,Data!$C:$C,$Q$9,Data!$E:$E,S$13)</f>
        <v>118.63961999999999</v>
      </c>
      <c r="T29" s="117">
        <f>SUMIFS(Data!$L:$L,Data!$G:$G,$P29,Data!$D:$D,T$12,Data!$C:$C,$Q$9,Data!$E:$E,T$13)</f>
        <v>110.03256</v>
      </c>
      <c r="U29" s="117">
        <f>SUMIFS(Data!$L:$L,Data!$G:$G,$P29,Data!$D:$D,U$12,Data!$C:$C,$Q$9,Data!$E:$E,U$13)</f>
        <v>144.17937495000001</v>
      </c>
      <c r="V29" s="117">
        <f>SUMIFS(Data!$L:$L,Data!$G:$G,$P29,Data!$D:$D,V$12,Data!$C:$C,$Q$9,Data!$E:$E,V$13)</f>
        <v>47.823736350000011</v>
      </c>
      <c r="W29" s="117">
        <f>SUMIFS(Data!$L:$L,Data!$G:$G,$P29,Data!$D:$D,W$12,Data!$C:$C,$Q$9,Data!$E:$E,W$13)</f>
        <v>0</v>
      </c>
      <c r="X29" s="117">
        <f>SUMIFS(Data!$L$134:$L$432,Data!$G$134:$G$432,$P29,Data!$D$134:$D$432,X$12,Data!$C$134:$C$432,$Q$9,Data!$E$134:$E$432,X$13)</f>
        <v>0</v>
      </c>
      <c r="Y29" s="117">
        <f>SUMIFS(Data!$L$134:$L$432,Data!$G$134:$G$432,$P29,Data!$D$134:$D$432,Y$12,Data!$C$134:$C$432,$Q$9,Data!$E$134:$E$432,Y$13)</f>
        <v>0</v>
      </c>
      <c r="Z29" s="117">
        <f>SUMIFS(Data!$L$134:$L$432,Data!$G$134:$G$432,$P29,Data!$D$134:$D$432,Z$12,Data!$C$134:$C$432,$Q$9,Data!$E$134:$E$432,Z$13)</f>
        <v>0</v>
      </c>
      <c r="AA29" s="118">
        <f>SUMIFS(Data!$L$134:$L$432,Data!$G$134:$G$432,$P29,Data!$D$134:$D$432,AA$12,Data!$C$134:$C$432,$Q$9,Data!$E$134:$E$432,AA$13)</f>
        <v>0</v>
      </c>
      <c r="AD29" s="13"/>
      <c r="AE29" s="37"/>
      <c r="AF29" s="38"/>
      <c r="AG29" s="37"/>
      <c r="AH29" s="35"/>
      <c r="AI29" s="35"/>
      <c r="AQ29" s="28"/>
    </row>
    <row r="30" spans="1:43" ht="17.399999999999999" thickTop="1" thickBot="1" x14ac:dyDescent="0.35">
      <c r="A30" s="13"/>
      <c r="B30" s="100" t="s">
        <v>96</v>
      </c>
      <c r="C30" s="117">
        <f>SUMIFS(Data!$L:$L,Data!$G:$G,$B30,Data!$D:$D,C$12,Data!$E:$E,C$13)</f>
        <v>0</v>
      </c>
      <c r="D30" s="117">
        <f>SUMIFS(Data!$L:$L,Data!$G:$G,$B30,Data!$D:$D,D$12,Data!$E:$E,D$13)</f>
        <v>0</v>
      </c>
      <c r="E30" s="117">
        <f>SUMIFS(Data!$L:$L,Data!$G:$G,$B30,Data!$D:$D,E$12,Data!$E:$E,E$13)</f>
        <v>0</v>
      </c>
      <c r="F30" s="117">
        <f>SUMIFS(Data!$L:$L,Data!$G:$G,$B30,Data!$D:$D,F$12,Data!$E:$E,F$13)</f>
        <v>0</v>
      </c>
      <c r="G30" s="117">
        <f>SUMIFS(Data!$L:$L,Data!$G:$G,$B30,Data!$D:$D,G$12,Data!$E:$E,G$13)</f>
        <v>5.3674009199999997</v>
      </c>
      <c r="H30" s="117">
        <f>SUMIFS(Data!$L:$L,Data!$G:$G,$B30,Data!$D:$D,H$12,Data!$E:$E,H$13)</f>
        <v>0.75379544999999992</v>
      </c>
      <c r="I30" s="117">
        <f>SUMIFS(Data!$L:$L,Data!$G:$G,$B30,Data!$D:$D,I$12,Data!$E:$E,I$13)</f>
        <v>0</v>
      </c>
      <c r="J30" s="117">
        <f>SUMIFS(Data!$L$134:$L$432,Data!$G$134:$G$432,$B30,Data!$D$134:$D$432,J$12,Data!$E$134:$E$432,J$13)</f>
        <v>0</v>
      </c>
      <c r="K30" s="117">
        <f>SUMIFS(Data!$L$134:$L$432,Data!$G$134:$G$432,$B30,Data!$D$134:$D$432,K$12,Data!$E$134:$E$432,K$13)</f>
        <v>0</v>
      </c>
      <c r="L30" s="117">
        <f>SUMIFS(Data!$L$134:$L$432,Data!$G$134:$G$432,$B30,Data!$D$134:$D$432,L$12,Data!$E$134:$E$432,L$13)</f>
        <v>0</v>
      </c>
      <c r="M30" s="118">
        <f>SUMIFS(Data!$L$134:$L$432,Data!$G$134:$G$432,$B30,Data!$D$134:$D$432,M$12,Data!$E$134:$E$432,M$13)</f>
        <v>0</v>
      </c>
      <c r="O30" s="13"/>
      <c r="P30" s="100" t="s">
        <v>96</v>
      </c>
      <c r="Q30" s="117">
        <f>SUMIFS(Data!$L:$L,Data!$G:$G,$P30,Data!$D:$D,Q$12,Data!$C:$C,$Q$9,Data!$E:$E,Q$13)</f>
        <v>0</v>
      </c>
      <c r="R30" s="117">
        <f>SUMIFS(Data!$L:$L,Data!$G:$G,$P30,Data!$D:$D,R$12,Data!$C:$C,$Q$9,Data!$E:$E,R$13)</f>
        <v>0</v>
      </c>
      <c r="S30" s="117">
        <f>SUMIFS(Data!$L:$L,Data!$G:$G,$P30,Data!$D:$D,S$12,Data!$C:$C,$Q$9,Data!$E:$E,S$13)</f>
        <v>0</v>
      </c>
      <c r="T30" s="117">
        <f>SUMIFS(Data!$L:$L,Data!$G:$G,$P30,Data!$D:$D,T$12,Data!$C:$C,$Q$9,Data!$E:$E,T$13)</f>
        <v>0</v>
      </c>
      <c r="U30" s="117">
        <f>SUMIFS(Data!$L:$L,Data!$G:$G,$P30,Data!$D:$D,U$12,Data!$C:$C,$Q$9,Data!$E:$E,U$13)</f>
        <v>5.3674009199999997</v>
      </c>
      <c r="V30" s="117">
        <f>SUMIFS(Data!$L:$L,Data!$G:$G,$P30,Data!$D:$D,V$12,Data!$C:$C,$Q$9,Data!$E:$E,V$13)</f>
        <v>0.38315684999999999</v>
      </c>
      <c r="W30" s="117">
        <f>SUMIFS(Data!$L:$L,Data!$G:$G,$P30,Data!$D:$D,W$12,Data!$C:$C,$Q$9,Data!$E:$E,W$13)</f>
        <v>0</v>
      </c>
      <c r="X30" s="208"/>
      <c r="Y30" s="208"/>
      <c r="Z30" s="208"/>
      <c r="AA30" s="209"/>
      <c r="AD30" s="13"/>
      <c r="AE30" s="37"/>
      <c r="AF30" s="38"/>
      <c r="AG30" s="37"/>
      <c r="AH30" s="35"/>
      <c r="AI30" s="35"/>
      <c r="AQ30" s="28"/>
    </row>
    <row r="31" spans="1:43" ht="17.399999999999999" thickTop="1" thickBot="1" x14ac:dyDescent="0.35">
      <c r="A31" s="13"/>
      <c r="B31" s="100" t="s">
        <v>93</v>
      </c>
      <c r="C31" s="117">
        <f>SUMIFS(Data!$L:$L,Data!$G:$G,$B31,Data!$D:$D,C$12,Data!$E:$E,C$13)</f>
        <v>2.580336</v>
      </c>
      <c r="D31" s="117">
        <f>SUMIFS(Data!$L:$L,Data!$G:$G,$B31,Data!$D:$D,D$12,Data!$E:$E,D$13)</f>
        <v>8.9637569999999993</v>
      </c>
      <c r="E31" s="117">
        <f>SUMIFS(Data!$L:$L,Data!$G:$G,$B31,Data!$D:$D,E$12,Data!$E:$E,E$13)</f>
        <v>1.9156500000000001</v>
      </c>
      <c r="F31" s="117">
        <f>SUMIFS(Data!$L:$L,Data!$G:$G,$B31,Data!$D:$D,F$12,Data!$E:$E,F$13)</f>
        <v>1.9156500000000001</v>
      </c>
      <c r="G31" s="117">
        <f>SUMIFS(Data!$L:$L,Data!$G:$G,$B31,Data!$D:$D,G$12,Data!$E:$E,G$13)</f>
        <v>0.37604952000000003</v>
      </c>
      <c r="H31" s="117">
        <f>SUMIFS(Data!$L:$L,Data!$G:$G,$B31,Data!$D:$D,H$12,Data!$E:$E,H$13)</f>
        <v>0</v>
      </c>
      <c r="I31" s="117">
        <f>SUMIFS(Data!$L:$L,Data!$G:$G,$B31,Data!$D:$D,I$12,Data!$E:$E,I$13)</f>
        <v>0</v>
      </c>
      <c r="J31" s="117">
        <f>SUMIFS(Data!$L$134:$L$432,Data!$G$134:$G$432,$B31,Data!$D$134:$D$432,J$12,Data!$E$134:$E$432,J$13)</f>
        <v>0</v>
      </c>
      <c r="K31" s="117">
        <f>SUMIFS(Data!$L$134:$L$432,Data!$G$134:$G$432,$B31,Data!$D$134:$D$432,K$12,Data!$E$134:$E$432,K$13)</f>
        <v>0</v>
      </c>
      <c r="L31" s="117">
        <f>SUMIFS(Data!$L$134:$L$432,Data!$G$134:$G$432,$B31,Data!$D$134:$D$432,L$12,Data!$E$134:$E$432,L$13)</f>
        <v>0</v>
      </c>
      <c r="M31" s="118">
        <f>SUMIFS(Data!$L$134:$L$432,Data!$G$134:$G$432,$B31,Data!$D$134:$D$432,M$12,Data!$E$134:$E$432,M$13)</f>
        <v>0</v>
      </c>
      <c r="O31" s="13"/>
      <c r="P31" s="100" t="s">
        <v>93</v>
      </c>
      <c r="Q31" s="117">
        <f>SUMIFS(Data!$L:$L,Data!$G:$G,$P31,Data!$D:$D,Q$12,Data!$C:$C,$Q$9,Data!$E:$E,Q$13)</f>
        <v>2.580336</v>
      </c>
      <c r="R31" s="117">
        <f>SUMIFS(Data!$L:$L,Data!$G:$G,$P31,Data!$D:$D,R$12,Data!$C:$C,$Q$9,Data!$E:$E,R$13)</f>
        <v>8.9637569999999993</v>
      </c>
      <c r="S31" s="117">
        <f>SUMIFS(Data!$L:$L,Data!$G:$G,$P31,Data!$D:$D,S$12,Data!$C:$C,$Q$9,Data!$E:$E,S$13)</f>
        <v>1.9156500000000001</v>
      </c>
      <c r="T31" s="117">
        <f>SUMIFS(Data!$L:$L,Data!$G:$G,$P31,Data!$D:$D,T$12,Data!$C:$C,$Q$9,Data!$E:$E,T$13)</f>
        <v>1.9156500000000001</v>
      </c>
      <c r="U31" s="117">
        <f>SUMIFS(Data!$L:$L,Data!$G:$G,$P31,Data!$D:$D,U$12,Data!$C:$C,$Q$9,Data!$E:$E,U$13)</f>
        <v>0.37604952000000003</v>
      </c>
      <c r="V31" s="117">
        <f>SUMIFS(Data!$L:$L,Data!$G:$G,$P31,Data!$D:$D,V$12,Data!$C:$C,$Q$9,Data!$E:$E,V$13)</f>
        <v>0</v>
      </c>
      <c r="W31" s="117">
        <f>SUMIFS(Data!$L:$L,Data!$G:$G,$P31,Data!$D:$D,W$12,Data!$C:$C,$Q$9,Data!$E:$E,W$13)</f>
        <v>0</v>
      </c>
      <c r="X31" s="208"/>
      <c r="Y31" s="208"/>
      <c r="Z31" s="208"/>
      <c r="AA31" s="209"/>
      <c r="AD31" s="13"/>
      <c r="AE31" s="37"/>
      <c r="AF31" s="38"/>
      <c r="AG31" s="37"/>
      <c r="AH31" s="35"/>
      <c r="AI31" s="35"/>
      <c r="AQ31" s="28"/>
    </row>
    <row r="32" spans="1:43" ht="17.399999999999999" thickTop="1" thickBot="1" x14ac:dyDescent="0.35">
      <c r="A32" s="13"/>
      <c r="B32" s="100" t="s">
        <v>94</v>
      </c>
      <c r="C32" s="117">
        <f>SUMIFS(Data!$L:$L,Data!$G:$G,$B32,Data!$D:$D,C$12,Data!$E:$E,C$13)</f>
        <v>25.965599999999998</v>
      </c>
      <c r="D32" s="117">
        <f>SUMIFS(Data!$L:$L,Data!$G:$G,$B32,Data!$D:$D,D$12,Data!$E:$E,D$13)</f>
        <v>14.664999999999999</v>
      </c>
      <c r="E32" s="117">
        <f>SUMIFS(Data!$L:$L,Data!$G:$G,$B32,Data!$D:$D,E$12,Data!$E:$E,E$13)</f>
        <v>3.3586</v>
      </c>
      <c r="F32" s="117">
        <f>SUMIFS(Data!$L:$L,Data!$G:$G,$B32,Data!$D:$D,F$12,Data!$E:$E,F$13)</f>
        <v>3.3586</v>
      </c>
      <c r="G32" s="117">
        <f>SUMIFS(Data!$L:$L,Data!$G:$G,$B32,Data!$D:$D,G$12,Data!$E:$E,G$13)</f>
        <v>0</v>
      </c>
      <c r="H32" s="117">
        <f>SUMIFS(Data!$L:$L,Data!$G:$G,$B32,Data!$D:$D,H$12,Data!$E:$E,H$13)</f>
        <v>0</v>
      </c>
      <c r="I32" s="117">
        <f>SUMIFS(Data!$L:$L,Data!$G:$G,$B32,Data!$D:$D,I$12,Data!$E:$E,I$13)</f>
        <v>0</v>
      </c>
      <c r="J32" s="117">
        <f>SUMIFS(Data!$L$134:$L$432,Data!$G$134:$G$432,$B32,Data!$D$134:$D$432,J$12,Data!$E$134:$E$432,J$13)</f>
        <v>0</v>
      </c>
      <c r="K32" s="117">
        <f>SUMIFS(Data!$L$134:$L$432,Data!$G$134:$G$432,$B32,Data!$D$134:$D$432,K$12,Data!$E$134:$E$432,K$13)</f>
        <v>0</v>
      </c>
      <c r="L32" s="117">
        <f>SUMIFS(Data!$L$134:$L$432,Data!$G$134:$G$432,$B32,Data!$D$134:$D$432,L$12,Data!$E$134:$E$432,L$13)</f>
        <v>0</v>
      </c>
      <c r="M32" s="118">
        <f>SUMIFS(Data!$L$134:$L$432,Data!$G$134:$G$432,$B32,Data!$D$134:$D$432,M$12,Data!$E$134:$E$432,M$13)</f>
        <v>0</v>
      </c>
      <c r="O32" s="13"/>
      <c r="P32" s="100" t="s">
        <v>94</v>
      </c>
      <c r="Q32" s="117">
        <f>SUMIFS(Data!$L:$L,Data!$G:$G,$P32,Data!$D:$D,Q$12,Data!$C:$C,$Q$9,Data!$E:$E,Q$13)</f>
        <v>25.965599999999998</v>
      </c>
      <c r="R32" s="117">
        <f>SUMIFS(Data!$L:$L,Data!$G:$G,$P32,Data!$D:$D,R$12,Data!$C:$C,$Q$9,Data!$E:$E,R$13)</f>
        <v>14.664999999999999</v>
      </c>
      <c r="S32" s="117">
        <f>SUMIFS(Data!$L:$L,Data!$G:$G,$P32,Data!$D:$D,S$12,Data!$C:$C,$Q$9,Data!$E:$E,S$13)</f>
        <v>3.3586</v>
      </c>
      <c r="T32" s="117">
        <f>SUMIFS(Data!$L:$L,Data!$G:$G,$P32,Data!$D:$D,T$12,Data!$C:$C,$Q$9,Data!$E:$E,T$13)</f>
        <v>3.3586</v>
      </c>
      <c r="U32" s="117">
        <f>SUMIFS(Data!$L:$L,Data!$G:$G,$P32,Data!$D:$D,U$12,Data!$C:$C,$Q$9,Data!$E:$E,U$13)</f>
        <v>0</v>
      </c>
      <c r="V32" s="117">
        <f>SUMIFS(Data!$L:$L,Data!$G:$G,$P32,Data!$D:$D,V$12,Data!$C:$C,$Q$9,Data!$E:$E,V$13)</f>
        <v>0</v>
      </c>
      <c r="W32" s="117">
        <f>SUMIFS(Data!$L:$L,Data!$G:$G,$P32,Data!$D:$D,W$12,Data!$C:$C,$Q$9,Data!$E:$E,W$13)</f>
        <v>0</v>
      </c>
      <c r="X32" s="208"/>
      <c r="Y32" s="208"/>
      <c r="Z32" s="208"/>
      <c r="AA32" s="209"/>
      <c r="AD32" s="13"/>
      <c r="AE32" s="37"/>
      <c r="AF32" s="38"/>
      <c r="AG32" s="37"/>
      <c r="AH32" s="35"/>
      <c r="AI32" s="35"/>
      <c r="AQ32" s="28"/>
    </row>
    <row r="33" spans="1:43" ht="17.399999999999999" thickTop="1" thickBot="1" x14ac:dyDescent="0.35">
      <c r="A33" s="13"/>
      <c r="B33" s="100" t="s">
        <v>95</v>
      </c>
      <c r="C33" s="117">
        <f>SUMIFS(Data!$L:$L,Data!$G:$G,$B33,Data!$D:$D,C$12,Data!$E:$E,C$13)</f>
        <v>50.899926000000001</v>
      </c>
      <c r="D33" s="117">
        <f>SUMIFS(Data!$L:$L,Data!$G:$G,$B33,Data!$D:$D,D$12,Data!$E:$E,D$13)</f>
        <v>37.108238999999998</v>
      </c>
      <c r="E33" s="117">
        <f>SUMIFS(Data!$L:$L,Data!$G:$G,$B33,Data!$D:$D,E$12,Data!$E:$E,E$13)</f>
        <v>11.969034000000001</v>
      </c>
      <c r="F33" s="117">
        <f>SUMIFS(Data!$L:$L,Data!$G:$G,$B33,Data!$D:$D,F$12,Data!$E:$E,F$13)</f>
        <v>11.969034000000001</v>
      </c>
      <c r="G33" s="117">
        <f>SUMIFS(Data!$L:$L,Data!$G:$G,$B33,Data!$D:$D,G$12,Data!$E:$E,G$13)</f>
        <v>0</v>
      </c>
      <c r="H33" s="117">
        <f>SUMIFS(Data!$L:$L,Data!$G:$G,$B33,Data!$D:$D,H$12,Data!$E:$E,H$13)</f>
        <v>0</v>
      </c>
      <c r="I33" s="117">
        <f>SUMIFS(Data!$L:$L,Data!$G:$G,$B33,Data!$D:$D,I$12,Data!$E:$E,I$13)</f>
        <v>0</v>
      </c>
      <c r="J33" s="117">
        <f>SUMIFS(Data!$L$134:$L$432,Data!$G$134:$G$432,$B33,Data!$D$134:$D$432,J$12,Data!$E$134:$E$432,J$13)</f>
        <v>0</v>
      </c>
      <c r="K33" s="117">
        <f>SUMIFS(Data!$L$134:$L$432,Data!$G$134:$G$432,$B33,Data!$D$134:$D$432,K$12,Data!$E$134:$E$432,K$13)</f>
        <v>0</v>
      </c>
      <c r="L33" s="117">
        <f>SUMIFS(Data!$L$134:$L$432,Data!$G$134:$G$432,$B33,Data!$D$134:$D$432,L$12,Data!$E$134:$E$432,L$13)</f>
        <v>0</v>
      </c>
      <c r="M33" s="118">
        <f>SUMIFS(Data!$L$134:$L$432,Data!$G$134:$G$432,$B33,Data!$D$134:$D$432,M$12,Data!$E$134:$E$432,M$13)</f>
        <v>0</v>
      </c>
      <c r="O33" s="13"/>
      <c r="P33" s="100" t="s">
        <v>95</v>
      </c>
      <c r="Q33" s="117">
        <f>SUMIFS(Data!$L:$L,Data!$G:$G,$P33,Data!$D:$D,Q$12,Data!$C:$C,$Q$9,Data!$E:$E,Q$13)</f>
        <v>50.899926000000001</v>
      </c>
      <c r="R33" s="117">
        <f>SUMIFS(Data!$L:$L,Data!$G:$G,$P33,Data!$D:$D,R$12,Data!$C:$C,$Q$9,Data!$E:$E,R$13)</f>
        <v>37.108238999999998</v>
      </c>
      <c r="S33" s="117">
        <f>SUMIFS(Data!$L:$L,Data!$G:$G,$P33,Data!$D:$D,S$12,Data!$C:$C,$Q$9,Data!$E:$E,S$13)</f>
        <v>11.969034000000001</v>
      </c>
      <c r="T33" s="117">
        <f>SUMIFS(Data!$L:$L,Data!$G:$G,$P33,Data!$D:$D,T$12,Data!$C:$C,$Q$9,Data!$E:$E,T$13)</f>
        <v>11.969034000000001</v>
      </c>
      <c r="U33" s="117">
        <f>SUMIFS(Data!$L:$L,Data!$G:$G,$P33,Data!$D:$D,U$12,Data!$C:$C,$Q$9,Data!$E:$E,U$13)</f>
        <v>0</v>
      </c>
      <c r="V33" s="117">
        <f>SUMIFS(Data!$L:$L,Data!$G:$G,$P33,Data!$D:$D,V$12,Data!$C:$C,$Q$9,Data!$E:$E,V$13)</f>
        <v>0</v>
      </c>
      <c r="W33" s="117">
        <f>SUMIFS(Data!$L:$L,Data!$G:$G,$P33,Data!$D:$D,W$12,Data!$C:$C,$Q$9,Data!$E:$E,W$13)</f>
        <v>0</v>
      </c>
      <c r="X33" s="208"/>
      <c r="Y33" s="208"/>
      <c r="Z33" s="208"/>
      <c r="AA33" s="209"/>
      <c r="AD33" s="13"/>
      <c r="AE33" s="37"/>
      <c r="AF33" s="38"/>
      <c r="AG33" s="37"/>
      <c r="AH33" s="35"/>
      <c r="AI33" s="35"/>
      <c r="AQ33" s="28"/>
    </row>
    <row r="34" spans="1:43" ht="15.75" customHeight="1" thickTop="1" thickBot="1" x14ac:dyDescent="0.35">
      <c r="A34" s="5"/>
      <c r="B34" s="105" t="s">
        <v>54</v>
      </c>
      <c r="C34" s="106">
        <f>SUM(C29:C33)</f>
        <v>188.36368200000001</v>
      </c>
      <c r="D34" s="106">
        <f t="shared" ref="D34:I34" si="8">SUM(D29:D33)</f>
        <v>72.979996</v>
      </c>
      <c r="E34" s="106">
        <f t="shared" si="8"/>
        <v>135.882904</v>
      </c>
      <c r="F34" s="106">
        <f t="shared" si="8"/>
        <v>127.27584400000001</v>
      </c>
      <c r="G34" s="106">
        <f t="shared" si="8"/>
        <v>149.92282539000001</v>
      </c>
      <c r="H34" s="106">
        <f>SUM(H29:H33)</f>
        <v>111.6939579</v>
      </c>
      <c r="I34" s="106">
        <f t="shared" si="8"/>
        <v>0</v>
      </c>
      <c r="J34" s="106">
        <f t="shared" ref="J34:M34" si="9">SUM(J29:J29)</f>
        <v>0</v>
      </c>
      <c r="K34" s="106">
        <f t="shared" si="9"/>
        <v>0</v>
      </c>
      <c r="L34" s="106">
        <f t="shared" si="9"/>
        <v>0</v>
      </c>
      <c r="M34" s="107">
        <f t="shared" si="9"/>
        <v>0</v>
      </c>
      <c r="O34" s="13"/>
      <c r="P34" s="105" t="s">
        <v>54</v>
      </c>
      <c r="Q34" s="106">
        <f>SUM(Q29:Q33)</f>
        <v>188.36368200000001</v>
      </c>
      <c r="R34" s="106">
        <f t="shared" ref="R34:W34" si="10">SUM(R29:R33)</f>
        <v>72.979996</v>
      </c>
      <c r="S34" s="106">
        <f t="shared" si="10"/>
        <v>135.882904</v>
      </c>
      <c r="T34" s="106">
        <f t="shared" si="10"/>
        <v>127.27584400000001</v>
      </c>
      <c r="U34" s="106">
        <f t="shared" si="10"/>
        <v>149.92282539000001</v>
      </c>
      <c r="V34" s="106">
        <f t="shared" si="10"/>
        <v>48.20689320000001</v>
      </c>
      <c r="W34" s="106">
        <f t="shared" si="10"/>
        <v>0</v>
      </c>
      <c r="X34" s="106">
        <f t="shared" ref="X34:AA34" si="11">SUM(X29:X29)</f>
        <v>0</v>
      </c>
      <c r="Y34" s="106">
        <f t="shared" si="11"/>
        <v>0</v>
      </c>
      <c r="Z34" s="106">
        <f t="shared" si="11"/>
        <v>0</v>
      </c>
      <c r="AA34" s="107">
        <f t="shared" si="11"/>
        <v>0</v>
      </c>
      <c r="AD34" s="13"/>
      <c r="AE34" s="24"/>
      <c r="AF34" s="40"/>
      <c r="AG34" s="23"/>
      <c r="AH34" s="39"/>
      <c r="AI34" s="26"/>
      <c r="AQ34" s="28"/>
    </row>
    <row r="35" spans="1:43" ht="15.75" customHeight="1" thickTop="1" thickBot="1" x14ac:dyDescent="0.35">
      <c r="A35" s="5"/>
      <c r="B35" s="102" t="s">
        <v>53</v>
      </c>
      <c r="C35" s="103">
        <f>C21+C27+C34</f>
        <v>5696.3589170000005</v>
      </c>
      <c r="D35" s="103">
        <f t="shared" ref="D35:M35" si="12">D21+D27+D34</f>
        <v>6038.7385649999997</v>
      </c>
      <c r="E35" s="103">
        <f t="shared" ref="E35:G35" si="13">E21+E27+E34</f>
        <v>7063.6894470000007</v>
      </c>
      <c r="F35" s="103">
        <f t="shared" si="13"/>
        <v>8391.7126059999991</v>
      </c>
      <c r="G35" s="103">
        <f t="shared" si="13"/>
        <v>5789.3750629495698</v>
      </c>
      <c r="H35" s="103">
        <f>H21+H27+H34</f>
        <v>6220.3408354090016</v>
      </c>
      <c r="I35" s="103">
        <f t="shared" si="12"/>
        <v>0</v>
      </c>
      <c r="J35" s="103">
        <f t="shared" si="12"/>
        <v>0</v>
      </c>
      <c r="K35" s="103">
        <f t="shared" si="12"/>
        <v>0</v>
      </c>
      <c r="L35" s="103">
        <f t="shared" si="12"/>
        <v>0</v>
      </c>
      <c r="M35" s="104">
        <f t="shared" si="12"/>
        <v>0</v>
      </c>
      <c r="O35" s="13"/>
      <c r="P35" s="102" t="s">
        <v>53</v>
      </c>
      <c r="Q35" s="103">
        <f>Q21+Q27+Q34</f>
        <v>5696.3589170000005</v>
      </c>
      <c r="R35" s="103">
        <f t="shared" ref="R35:AA35" si="14">R21+R27+R34</f>
        <v>6038.7385649999997</v>
      </c>
      <c r="S35" s="103">
        <f t="shared" ref="S35:V35" si="15">S21+S27+S34</f>
        <v>7063.6894470000007</v>
      </c>
      <c r="T35" s="103">
        <f t="shared" si="15"/>
        <v>8391.7126059999991</v>
      </c>
      <c r="U35" s="103">
        <f t="shared" si="15"/>
        <v>1634.2459249295689</v>
      </c>
      <c r="V35" s="103">
        <f t="shared" si="15"/>
        <v>3583.7974970836431</v>
      </c>
      <c r="W35" s="103">
        <f t="shared" si="14"/>
        <v>0</v>
      </c>
      <c r="X35" s="103">
        <f t="shared" si="14"/>
        <v>0</v>
      </c>
      <c r="Y35" s="103">
        <f t="shared" si="14"/>
        <v>0</v>
      </c>
      <c r="Z35" s="103">
        <f t="shared" si="14"/>
        <v>0</v>
      </c>
      <c r="AA35" s="104">
        <f t="shared" si="14"/>
        <v>0</v>
      </c>
      <c r="AD35" s="13"/>
      <c r="AE35" s="24"/>
      <c r="AF35" s="40"/>
      <c r="AG35" s="23"/>
      <c r="AH35" s="39"/>
      <c r="AI35" s="26"/>
      <c r="AQ35" s="28"/>
    </row>
    <row r="36" spans="1:43" ht="15.75" customHeight="1" thickTop="1" x14ac:dyDescent="0.3">
      <c r="A36" s="5"/>
      <c r="L36" s="13"/>
      <c r="M36" s="13"/>
      <c r="N36" s="13"/>
      <c r="O36" s="13"/>
      <c r="P36" s="24"/>
      <c r="Q36" s="40"/>
      <c r="R36" s="39"/>
      <c r="S36" s="39"/>
      <c r="T36" s="39"/>
      <c r="U36" s="39"/>
      <c r="V36" s="39"/>
      <c r="W36" s="39"/>
      <c r="X36" s="39"/>
      <c r="Y36" s="26"/>
      <c r="Z36" s="13"/>
      <c r="AA36" s="13"/>
      <c r="AB36" s="13"/>
      <c r="AC36" s="13"/>
      <c r="AD36" s="13"/>
      <c r="AE36" s="24"/>
      <c r="AF36" s="40"/>
      <c r="AG36" s="23"/>
      <c r="AH36" s="39"/>
      <c r="AI36" s="26"/>
    </row>
    <row r="37" spans="1:43" ht="15.75" customHeight="1" thickBot="1" x14ac:dyDescent="0.35">
      <c r="A37" s="5"/>
      <c r="L37" s="13"/>
      <c r="M37" s="13"/>
      <c r="N37" s="13"/>
      <c r="O37" s="13"/>
      <c r="P37" s="31"/>
      <c r="Q37" s="13"/>
      <c r="R37" s="32"/>
      <c r="S37" s="32"/>
      <c r="T37" s="32"/>
      <c r="U37" s="32"/>
      <c r="V37" s="32"/>
      <c r="W37" s="32"/>
      <c r="X37" s="32"/>
      <c r="Y37" s="33"/>
      <c r="Z37" s="13"/>
      <c r="AA37" s="13"/>
      <c r="AB37" s="13"/>
      <c r="AC37" s="13"/>
      <c r="AD37" s="13"/>
      <c r="AE37" s="31"/>
      <c r="AF37" s="13"/>
      <c r="AG37" s="13"/>
      <c r="AH37" s="32"/>
      <c r="AI37" s="33"/>
    </row>
    <row r="38" spans="1:43" ht="21.75" customHeight="1" thickTop="1" thickBot="1" x14ac:dyDescent="0.35">
      <c r="A38" s="13"/>
      <c r="B38" s="355" t="s">
        <v>61</v>
      </c>
      <c r="C38" s="356"/>
      <c r="D38" s="356"/>
      <c r="E38" s="356"/>
      <c r="F38" s="356"/>
      <c r="G38" s="356"/>
      <c r="H38" s="356"/>
      <c r="I38" s="356"/>
      <c r="J38" s="356"/>
      <c r="K38" s="356"/>
      <c r="L38" s="356"/>
      <c r="M38" s="357"/>
      <c r="N38" s="13"/>
      <c r="O38" s="13"/>
      <c r="P38" s="358" t="s">
        <v>62</v>
      </c>
      <c r="Q38" s="359"/>
      <c r="R38" s="359"/>
      <c r="S38" s="359"/>
      <c r="T38" s="359"/>
      <c r="U38" s="359"/>
      <c r="V38" s="359"/>
      <c r="W38" s="359"/>
      <c r="X38" s="359"/>
      <c r="Y38" s="359"/>
      <c r="Z38" s="359"/>
      <c r="AA38" s="360"/>
      <c r="AB38" s="13"/>
      <c r="AC38" s="13"/>
      <c r="AD38" s="13"/>
      <c r="AE38" s="41"/>
      <c r="AF38" s="32"/>
      <c r="AG38" s="32"/>
      <c r="AH38" s="32"/>
      <c r="AI38" s="42"/>
    </row>
    <row r="39" spans="1:43" ht="15.75" customHeight="1" thickTop="1" thickBot="1" x14ac:dyDescent="0.35">
      <c r="A39" s="13"/>
      <c r="B39" s="127"/>
      <c r="C39" s="128">
        <v>2016</v>
      </c>
      <c r="D39" s="128">
        <f>+C39+1</f>
        <v>2017</v>
      </c>
      <c r="E39" s="128">
        <f t="shared" ref="E39:M39" si="16">+D39+1</f>
        <v>2018</v>
      </c>
      <c r="F39" s="128">
        <f t="shared" si="16"/>
        <v>2019</v>
      </c>
      <c r="G39" s="128">
        <f t="shared" si="16"/>
        <v>2020</v>
      </c>
      <c r="H39" s="128">
        <f t="shared" si="16"/>
        <v>2021</v>
      </c>
      <c r="I39" s="128">
        <f t="shared" si="16"/>
        <v>2022</v>
      </c>
      <c r="J39" s="128">
        <f t="shared" si="16"/>
        <v>2023</v>
      </c>
      <c r="K39" s="128">
        <f t="shared" si="16"/>
        <v>2024</v>
      </c>
      <c r="L39" s="128">
        <f t="shared" si="16"/>
        <v>2025</v>
      </c>
      <c r="M39" s="128">
        <f t="shared" si="16"/>
        <v>2026</v>
      </c>
      <c r="N39" s="13"/>
      <c r="O39" s="13"/>
      <c r="P39" s="127"/>
      <c r="Q39" s="128">
        <v>2016</v>
      </c>
      <c r="R39" s="128">
        <f>+Q39+1</f>
        <v>2017</v>
      </c>
      <c r="S39" s="128">
        <f t="shared" ref="S39:AA39" si="17">+R39+1</f>
        <v>2018</v>
      </c>
      <c r="T39" s="128">
        <f t="shared" si="17"/>
        <v>2019</v>
      </c>
      <c r="U39" s="128">
        <f t="shared" si="17"/>
        <v>2020</v>
      </c>
      <c r="V39" s="128">
        <f t="shared" si="17"/>
        <v>2021</v>
      </c>
      <c r="W39" s="128">
        <f t="shared" si="17"/>
        <v>2022</v>
      </c>
      <c r="X39" s="128">
        <f t="shared" si="17"/>
        <v>2023</v>
      </c>
      <c r="Y39" s="128">
        <f t="shared" si="17"/>
        <v>2024</v>
      </c>
      <c r="Z39" s="128">
        <f t="shared" si="17"/>
        <v>2025</v>
      </c>
      <c r="AA39" s="128">
        <f t="shared" si="17"/>
        <v>2026</v>
      </c>
      <c r="AB39" s="13"/>
      <c r="AC39" s="13"/>
      <c r="AD39" s="13"/>
      <c r="AE39" s="41"/>
      <c r="AF39" s="32"/>
      <c r="AG39" s="32"/>
      <c r="AH39" s="32"/>
      <c r="AI39" s="42"/>
    </row>
    <row r="40" spans="1:43" ht="15.75" customHeight="1" thickTop="1" thickBot="1" x14ac:dyDescent="0.35">
      <c r="A40" s="13"/>
      <c r="B40" s="129"/>
      <c r="C40" s="130" t="s">
        <v>16</v>
      </c>
      <c r="D40" s="130" t="s">
        <v>16</v>
      </c>
      <c r="E40" s="130" t="s">
        <v>16</v>
      </c>
      <c r="F40" s="130" t="s">
        <v>16</v>
      </c>
      <c r="G40" s="130" t="s">
        <v>16</v>
      </c>
      <c r="H40" s="130" t="s">
        <v>16</v>
      </c>
      <c r="I40" s="130" t="s">
        <v>16</v>
      </c>
      <c r="J40" s="130" t="s">
        <v>16</v>
      </c>
      <c r="K40" s="130" t="s">
        <v>16</v>
      </c>
      <c r="L40" s="130" t="s">
        <v>16</v>
      </c>
      <c r="M40" s="130" t="s">
        <v>16</v>
      </c>
      <c r="N40" s="13"/>
      <c r="O40" s="13"/>
      <c r="P40" s="129"/>
      <c r="Q40" s="130" t="s">
        <v>16</v>
      </c>
      <c r="R40" s="130" t="s">
        <v>16</v>
      </c>
      <c r="S40" s="130" t="s">
        <v>16</v>
      </c>
      <c r="T40" s="130" t="s">
        <v>16</v>
      </c>
      <c r="U40" s="130" t="s">
        <v>16</v>
      </c>
      <c r="V40" s="130" t="s">
        <v>16</v>
      </c>
      <c r="W40" s="130" t="s">
        <v>16</v>
      </c>
      <c r="X40" s="130" t="s">
        <v>16</v>
      </c>
      <c r="Y40" s="130" t="s">
        <v>16</v>
      </c>
      <c r="Z40" s="130" t="s">
        <v>16</v>
      </c>
      <c r="AA40" s="130" t="s">
        <v>16</v>
      </c>
      <c r="AB40" s="13"/>
      <c r="AC40" s="13"/>
      <c r="AD40" s="13"/>
      <c r="AE40" s="41"/>
      <c r="AF40" s="32"/>
      <c r="AG40" s="32"/>
      <c r="AH40" s="32"/>
      <c r="AI40" s="42"/>
    </row>
    <row r="41" spans="1:43" ht="15.75" customHeight="1" thickBot="1" x14ac:dyDescent="0.35">
      <c r="A41" s="13"/>
      <c r="B41" s="140" t="s">
        <v>23</v>
      </c>
      <c r="C41" s="134">
        <f>C35/$C$35</f>
        <v>1</v>
      </c>
      <c r="D41" s="134">
        <f>D35/$C$35</f>
        <v>1.0601049991738081</v>
      </c>
      <c r="E41" s="134">
        <f t="shared" ref="E41:G41" si="18">E35/$C$35</f>
        <v>1.2400358808008727</v>
      </c>
      <c r="F41" s="134">
        <f t="shared" si="18"/>
        <v>1.4731713236952269</v>
      </c>
      <c r="G41" s="134">
        <f t="shared" si="18"/>
        <v>1.0163290528748066</v>
      </c>
      <c r="H41" s="327">
        <f>H35/$C$35</f>
        <v>1.0919854113906426</v>
      </c>
      <c r="I41" s="134"/>
      <c r="J41" s="134">
        <f t="shared" ref="J41:M41" si="19">J35/$C$35</f>
        <v>0</v>
      </c>
      <c r="K41" s="134">
        <f t="shared" si="19"/>
        <v>0</v>
      </c>
      <c r="L41" s="134">
        <f t="shared" si="19"/>
        <v>0</v>
      </c>
      <c r="M41" s="134">
        <f t="shared" si="19"/>
        <v>0</v>
      </c>
      <c r="N41" s="13"/>
      <c r="O41" s="13"/>
      <c r="P41" s="140" t="s">
        <v>23</v>
      </c>
      <c r="Q41" s="134">
        <f>Q35/$Q$35</f>
        <v>1</v>
      </c>
      <c r="R41" s="134"/>
      <c r="S41" s="134"/>
      <c r="T41" s="134"/>
      <c r="U41" s="134"/>
      <c r="V41" s="134"/>
      <c r="W41" s="134"/>
      <c r="X41" s="131">
        <f t="shared" ref="X41" si="20">X35/$Q$35</f>
        <v>0</v>
      </c>
      <c r="Y41" s="131">
        <f t="shared" ref="Y41:AA41" si="21">Y35/$Q$35</f>
        <v>0</v>
      </c>
      <c r="Z41" s="131">
        <f t="shared" si="21"/>
        <v>0</v>
      </c>
      <c r="AA41" s="131">
        <f t="shared" si="21"/>
        <v>0</v>
      </c>
      <c r="AB41" s="13"/>
      <c r="AC41" s="13"/>
      <c r="AD41" s="13"/>
      <c r="AE41" s="41"/>
      <c r="AF41" s="32"/>
      <c r="AG41" s="32"/>
      <c r="AH41" s="32"/>
      <c r="AI41" s="42"/>
    </row>
    <row r="42" spans="1:43" ht="15.75" customHeight="1" x14ac:dyDescent="0.3">
      <c r="A42" s="13"/>
      <c r="B42" s="191" t="s">
        <v>22</v>
      </c>
      <c r="C42" s="252">
        <v>1</v>
      </c>
      <c r="D42" s="251">
        <f>C42-(12.5%/6)</f>
        <v>0.97916666666666663</v>
      </c>
      <c r="E42" s="251">
        <f t="shared" ref="E42:I42" si="22">D42-(12.5%/6)</f>
        <v>0.95833333333333326</v>
      </c>
      <c r="F42" s="251">
        <f t="shared" si="22"/>
        <v>0.93749999999999989</v>
      </c>
      <c r="G42" s="251">
        <f t="shared" si="22"/>
        <v>0.91666666666666652</v>
      </c>
      <c r="H42" s="251">
        <f t="shared" si="22"/>
        <v>0.89583333333333315</v>
      </c>
      <c r="I42" s="251">
        <f t="shared" si="22"/>
        <v>0.87499999999999978</v>
      </c>
      <c r="J42" s="192"/>
      <c r="K42" s="192"/>
      <c r="L42" s="193"/>
      <c r="M42" s="194"/>
      <c r="N42" s="13"/>
      <c r="O42" s="13"/>
      <c r="P42" s="195" t="s">
        <v>22</v>
      </c>
      <c r="Q42" s="248">
        <v>1</v>
      </c>
      <c r="R42" s="248">
        <f>Q42-(12.5%/6)</f>
        <v>0.97916666666666663</v>
      </c>
      <c r="S42" s="248">
        <f t="shared" ref="S42:W42" si="23">R42-(12.5%/6)</f>
        <v>0.95833333333333326</v>
      </c>
      <c r="T42" s="248">
        <f t="shared" si="23"/>
        <v>0.93749999999999989</v>
      </c>
      <c r="U42" s="248">
        <f t="shared" si="23"/>
        <v>0.91666666666666652</v>
      </c>
      <c r="V42" s="248">
        <f t="shared" si="23"/>
        <v>0.89583333333333315</v>
      </c>
      <c r="W42" s="248">
        <f t="shared" si="23"/>
        <v>0.87499999999999978</v>
      </c>
      <c r="X42" s="192"/>
      <c r="Y42" s="192"/>
      <c r="Z42" s="193"/>
      <c r="AA42" s="194"/>
      <c r="AB42" s="13"/>
      <c r="AC42" s="13"/>
      <c r="AD42" s="13"/>
      <c r="AE42" s="41"/>
      <c r="AF42" s="32"/>
      <c r="AG42" s="32"/>
      <c r="AH42" s="32"/>
      <c r="AI42" s="42"/>
    </row>
    <row r="43" spans="1:43" ht="15.75" customHeight="1" thickBot="1" x14ac:dyDescent="0.35">
      <c r="A43" s="13"/>
      <c r="B43" s="247" t="s">
        <v>85</v>
      </c>
      <c r="C43" s="250">
        <f>SUMIFS(Data!$H:$H,Data!$G:$G,$B43,Data!$D:$D,C$39,Data!$E:$E,C$40)</f>
        <v>932.5</v>
      </c>
      <c r="D43" s="250">
        <f>SUMIFS(Data!$H:$H,Data!$G:$G,$B43,Data!$D:$D,D$39,Data!$E:$E,D$40)</f>
        <v>1084.5999999999999</v>
      </c>
      <c r="E43" s="250">
        <f>SUMIFS(Data!$H:$H,Data!$G:$G,$B43,Data!$D:$D,E$39,Data!$E:$E,E$40)</f>
        <v>1234.2</v>
      </c>
      <c r="F43" s="250">
        <f>SUMIFS(Data!$H:$H,Data!$G:$G,$B43,Data!$D:$D,F$39,Data!$E:$E,F$40)</f>
        <v>1444.2</v>
      </c>
      <c r="G43" s="250">
        <f>SUMIFS(Data!$H:$H,Data!$G:$G,$B43,Data!$D:$D,G$39,Data!$E:$E,G$40)</f>
        <v>1773</v>
      </c>
      <c r="H43" s="250">
        <f>SUMIFS(Data!$H:$H,Data!$G:$G,$B43,Data!$D:$D,H$39,Data!$E:$E,H$40)</f>
        <v>2113.16</v>
      </c>
      <c r="I43" s="250"/>
      <c r="J43" s="190">
        <f>SUMIFS(Data!$L$134:$L$432,Data!$G$134:$G$432,$B43,Data!$D$134:$D$432,J$39,Data!$E$134:$E$432,J$40)</f>
        <v>0</v>
      </c>
      <c r="K43" s="190">
        <f>SUMIFS(Data!$L$134:$L$432,Data!$G$134:$G$432,$B43,Data!$D$134:$D$432,K$39,Data!$E$134:$E$432,K$40)</f>
        <v>0</v>
      </c>
      <c r="L43" s="190">
        <f>SUMIFS(Data!$L$134:$L$432,Data!$G$134:$G$432,$B43,Data!$D$134:$D$432,L$39,Data!$E$134:$E$432,L$40)</f>
        <v>0</v>
      </c>
      <c r="M43" s="190">
        <f>SUMIFS(Data!$L$134:$L$432,Data!$G$134:$G$432,$B43,Data!$D$134:$D$432,M$39,Data!$E$134:$E$432,M$40)</f>
        <v>0</v>
      </c>
      <c r="N43" s="13"/>
      <c r="O43" s="13"/>
      <c r="P43" s="247" t="s">
        <v>327</v>
      </c>
      <c r="Q43" s="190">
        <f>SUMIFS(Data!$H:$H,Data!$G:$G,$P43,Data!$D:$D,Q$12,Data!$C:$C,Q$39,Data!$E:$E,Q$40)</f>
        <v>0</v>
      </c>
      <c r="R43" s="190">
        <f>SUMIFS(Data!$H:$H,Data!$G:$G,$P43,Data!$D:$D,R$12,Data!$C:$C,R$39,Data!$E:$E,R$40)</f>
        <v>0</v>
      </c>
      <c r="S43" s="190">
        <f>SUMIFS(Data!$H:$H,Data!$G:$G,$P43,Data!$D:$D,S$12,Data!$C:$C,S$39,Data!$E:$E,S$40)</f>
        <v>0</v>
      </c>
      <c r="T43" s="190">
        <f>SUMIFS(Data!$H:$H,Data!$G:$G,$P43,Data!$D:$D,T$12,Data!$C:$C,T$39,Data!$E:$E,T$40)</f>
        <v>0</v>
      </c>
      <c r="U43" s="190">
        <f>SUMIFS(Data!$H:$H,Data!$G:$G,$P43,Data!$D:$D,U$12,Data!$C:$C,U$39,Data!$E:$E,U$40)</f>
        <v>0</v>
      </c>
      <c r="V43" s="190">
        <f>SUMIFS(Data!$H:$H,Data!$G:$G,$P43,Data!$D:$D,V$12,Data!$C:$C,V$39,Data!$E:$E,V$40)</f>
        <v>0</v>
      </c>
      <c r="W43" s="190">
        <f>SUMIFS(Data!$H:$H,Data!$G:$G,$P43,Data!$D:$D,W$12,Data!$C:$C,W$39,Data!$E:$E,W$40)</f>
        <v>0</v>
      </c>
      <c r="X43" s="190">
        <f>SUMIFS(Data!$L:$L,Data!$G:$G,$P43,Data!$D:$D,X$12,Data!$C:$C,X$39,Data!$E:$E,X$40)</f>
        <v>0</v>
      </c>
      <c r="Y43" s="190">
        <f>SUMIFS(Data!$L:$L,Data!$G:$G,$P43,Data!$D:$D,Y$12,Data!$C:$C,Y$39,Data!$E:$E,Y$40)</f>
        <v>0</v>
      </c>
      <c r="Z43" s="190">
        <f>SUMIFS(Data!$L:$L,Data!$G:$G,$P43,Data!$D:$D,Z$12,Data!$C:$C,Z$39,Data!$E:$E,Z$40)</f>
        <v>0</v>
      </c>
      <c r="AA43" s="190">
        <f>SUMIFS(Data!$L:$L,Data!$G:$G,$P43,Data!$D:$D,AA$12,Data!$C:$C,AA$39,Data!$E:$E,AA$40)</f>
        <v>0</v>
      </c>
      <c r="AB43" s="13"/>
      <c r="AC43" s="13"/>
      <c r="AD43" s="13"/>
      <c r="AE43" s="41"/>
      <c r="AF43" s="32"/>
      <c r="AG43" s="32"/>
      <c r="AH43" s="32"/>
      <c r="AI43" s="42"/>
    </row>
    <row r="44" spans="1:43" ht="15.75" customHeight="1" thickBot="1" x14ac:dyDescent="0.35">
      <c r="A44" s="13"/>
      <c r="B44" s="140" t="s">
        <v>21</v>
      </c>
      <c r="C44" s="249">
        <f>C35/C43</f>
        <v>6.1086958895442365</v>
      </c>
      <c r="D44" s="249">
        <f t="shared" ref="D44:G44" si="24">D35/D43</f>
        <v>5.5677102756776691</v>
      </c>
      <c r="E44" s="249">
        <f t="shared" si="24"/>
        <v>5.7232939936801168</v>
      </c>
      <c r="F44" s="249">
        <f t="shared" si="24"/>
        <v>5.8106305262429014</v>
      </c>
      <c r="G44" s="249">
        <f t="shared" si="24"/>
        <v>3.265298963874546</v>
      </c>
      <c r="H44" s="249">
        <f>H35/H43</f>
        <v>2.9436203767859519</v>
      </c>
      <c r="I44" s="249"/>
      <c r="J44" s="133" t="e">
        <f>J35/J41</f>
        <v>#DIV/0!</v>
      </c>
      <c r="K44" s="133" t="e">
        <f>K35/K41</f>
        <v>#DIV/0!</v>
      </c>
      <c r="L44" s="133" t="e">
        <f>L35/L41</f>
        <v>#DIV/0!</v>
      </c>
      <c r="M44" s="142" t="e">
        <f>M35/M41</f>
        <v>#DIV/0!</v>
      </c>
      <c r="N44" s="13"/>
      <c r="O44" s="13"/>
      <c r="P44" s="140" t="s">
        <v>21</v>
      </c>
      <c r="Q44" s="133" t="e">
        <f>Q35/Q43</f>
        <v>#DIV/0!</v>
      </c>
      <c r="R44" s="133" t="e">
        <f t="shared" ref="R44:W44" si="25">R35/R43</f>
        <v>#DIV/0!</v>
      </c>
      <c r="S44" s="133" t="e">
        <f t="shared" si="25"/>
        <v>#DIV/0!</v>
      </c>
      <c r="T44" s="133" t="e">
        <f t="shared" si="25"/>
        <v>#DIV/0!</v>
      </c>
      <c r="U44" s="133" t="e">
        <f t="shared" si="25"/>
        <v>#DIV/0!</v>
      </c>
      <c r="V44" s="133" t="e">
        <f t="shared" si="25"/>
        <v>#DIV/0!</v>
      </c>
      <c r="W44" s="133" t="e">
        <f t="shared" si="25"/>
        <v>#DIV/0!</v>
      </c>
      <c r="X44" s="133" t="e">
        <f t="shared" ref="X44" si="26">X35/X41</f>
        <v>#DIV/0!</v>
      </c>
      <c r="Y44" s="133" t="e">
        <f>Y35/Y41</f>
        <v>#DIV/0!</v>
      </c>
      <c r="Z44" s="133" t="e">
        <f>Z35/Z41</f>
        <v>#DIV/0!</v>
      </c>
      <c r="AA44" s="142" t="e">
        <f>AA35/AA41</f>
        <v>#DIV/0!</v>
      </c>
      <c r="AB44" s="13"/>
      <c r="AC44" s="13"/>
      <c r="AD44" s="13"/>
      <c r="AE44" s="41"/>
      <c r="AF44" s="32"/>
      <c r="AG44" s="32"/>
      <c r="AH44" s="32"/>
      <c r="AI44" s="42"/>
    </row>
    <row r="45" spans="1:43" ht="15.75" customHeight="1" x14ac:dyDescent="0.3">
      <c r="A45" s="5"/>
      <c r="B45" s="195" t="s">
        <v>340</v>
      </c>
      <c r="C45" s="196">
        <f>C44/$C$44</f>
        <v>1</v>
      </c>
      <c r="D45" s="196">
        <f t="shared" ref="D45:F45" si="27">D44/$C$44</f>
        <v>0.91144008088657202</v>
      </c>
      <c r="E45" s="196">
        <f t="shared" si="27"/>
        <v>0.9369093006375091</v>
      </c>
      <c r="F45" s="196">
        <f t="shared" si="27"/>
        <v>0.95120638370433375</v>
      </c>
      <c r="G45" s="196">
        <f>G44/$C$44</f>
        <v>0.53453290569980672</v>
      </c>
      <c r="H45" s="196">
        <f>H44/$C$44</f>
        <v>0.4818737796105238</v>
      </c>
      <c r="I45" s="196"/>
      <c r="J45" s="197" t="e">
        <f>J44/C44</f>
        <v>#DIV/0!</v>
      </c>
      <c r="K45" s="197" t="e">
        <f t="shared" ref="K45:M45" si="28">K44/J44</f>
        <v>#DIV/0!</v>
      </c>
      <c r="L45" s="197" t="e">
        <f t="shared" si="28"/>
        <v>#DIV/0!</v>
      </c>
      <c r="M45" s="198" t="e">
        <f t="shared" si="28"/>
        <v>#DIV/0!</v>
      </c>
      <c r="N45" s="13"/>
      <c r="O45" s="13"/>
      <c r="P45" s="195" t="s">
        <v>88</v>
      </c>
      <c r="Q45" s="196" t="e">
        <f>Q44/$Q$44</f>
        <v>#DIV/0!</v>
      </c>
      <c r="R45" s="196" t="e">
        <f t="shared" ref="R45:W45" si="29">R44/$Q$44</f>
        <v>#DIV/0!</v>
      </c>
      <c r="S45" s="196" t="e">
        <f t="shared" si="29"/>
        <v>#DIV/0!</v>
      </c>
      <c r="T45" s="196" t="e">
        <f t="shared" si="29"/>
        <v>#DIV/0!</v>
      </c>
      <c r="U45" s="196" t="e">
        <f t="shared" si="29"/>
        <v>#DIV/0!</v>
      </c>
      <c r="V45" s="196" t="e">
        <f t="shared" si="29"/>
        <v>#DIV/0!</v>
      </c>
      <c r="W45" s="196" t="e">
        <f t="shared" si="29"/>
        <v>#DIV/0!</v>
      </c>
      <c r="X45" s="197" t="e">
        <f t="shared" ref="X45" si="30">X44/W44</f>
        <v>#DIV/0!</v>
      </c>
      <c r="Y45" s="197" t="e">
        <f t="shared" ref="Y45" si="31">Y44/R44</f>
        <v>#DIV/0!</v>
      </c>
      <c r="Z45" s="197" t="e">
        <f t="shared" ref="Z45" si="32">Z44/Y44</f>
        <v>#DIV/0!</v>
      </c>
      <c r="AA45" s="198" t="e">
        <f t="shared" ref="AA45" si="33">AA44/Z44</f>
        <v>#DIV/0!</v>
      </c>
      <c r="AB45" s="13"/>
      <c r="AC45" s="13"/>
      <c r="AD45" s="13"/>
    </row>
    <row r="46" spans="1:43" ht="15.75" hidden="1" customHeight="1" thickBot="1" x14ac:dyDescent="0.35">
      <c r="A46" s="13"/>
      <c r="B46" s="174" t="s">
        <v>97</v>
      </c>
      <c r="C46" s="190">
        <f>SUMIFS(Data!$H:$H,Data!$G:$G,$B46,Data!$D:$D,C$39,Data!$E:$E,C$40)</f>
        <v>0</v>
      </c>
      <c r="D46" s="190">
        <f>SUMIFS(Data!$H:$H,Data!$G:$G,$B46,Data!$D:$D,D$39,Data!$E:$E,D$40)</f>
        <v>0</v>
      </c>
      <c r="E46" s="190">
        <f>SUMIFS(Data!$H:$H,Data!$G:$G,$B46,Data!$D:$D,E$39,Data!$E:$E,E$40)</f>
        <v>0</v>
      </c>
      <c r="F46" s="190">
        <f>SUMIFS(Data!$H:$H,Data!$G:$G,$B46,Data!$D:$D,F$39,Data!$E:$E,F$40)</f>
        <v>0</v>
      </c>
      <c r="G46" s="190">
        <f>SUMIFS(Data!$H:$H,Data!$G:$G,$B46,Data!$D:$D,G$39,Data!$E:$E,G$40)</f>
        <v>0</v>
      </c>
      <c r="H46" s="190">
        <f>SUMIFS(Data!$H:$H,Data!$G:$G,$B46,Data!$D:$D,H$39,Data!$E:$E,H$40)</f>
        <v>0</v>
      </c>
      <c r="I46" s="190">
        <f>SUMIFS(Data!$H:$H,Data!$G:$G,$B46,Data!$D:$D,I$39,Data!$E:$E,I$40)</f>
        <v>0</v>
      </c>
      <c r="J46" s="190">
        <f>SUMIFS(Data!$L$134:$L$432,Data!$G$134:$G$432,$B46,Data!$D$134:$D$432,J$39,Data!$E$134:$E$432,J$40)</f>
        <v>0</v>
      </c>
      <c r="K46" s="190">
        <f>SUMIFS(Data!$L$134:$L$432,Data!$G$134:$G$432,$B46,Data!$D$134:$D$432,K$39,Data!$E$134:$E$432,K$40)</f>
        <v>0</v>
      </c>
      <c r="L46" s="190">
        <f>SUMIFS(Data!$L$134:$L$432,Data!$G$134:$G$432,$B46,Data!$D$134:$D$432,L$39,Data!$E$134:$E$432,L$40)</f>
        <v>0</v>
      </c>
      <c r="M46" s="190">
        <f>SUMIFS(Data!$L$134:$L$432,Data!$G$134:$G$432,$B46,Data!$D$134:$D$432,M$39,Data!$E$134:$E$432,M$40)</f>
        <v>0</v>
      </c>
      <c r="N46" s="13"/>
      <c r="O46" s="13"/>
      <c r="P46" s="174" t="s">
        <v>97</v>
      </c>
      <c r="Q46" s="190">
        <f>SUMIFS(Data!$H:$H,Data!$G:$G,$P46,Data!$D:$D,Q$12,Data!$C:$C,Q$39,Data!$E:$E,Q$40)</f>
        <v>0</v>
      </c>
      <c r="R46" s="190">
        <f>SUMIFS(Data!$H:$H,Data!$G:$G,$P46,Data!$D:$D,R$12,Data!$C:$C,R$39,Data!$E:$E,R$40)</f>
        <v>0</v>
      </c>
      <c r="S46" s="190">
        <f>SUMIFS(Data!$H:$H,Data!$G:$G,$P46,Data!$D:$D,S$12,Data!$C:$C,S$39,Data!$E:$E,S$40)</f>
        <v>0</v>
      </c>
      <c r="T46" s="190">
        <f>SUMIFS(Data!$H:$H,Data!$G:$G,$P46,Data!$D:$D,T$12,Data!$C:$C,T$39,Data!$E:$E,T$40)</f>
        <v>0</v>
      </c>
      <c r="U46" s="190">
        <f>SUMIFS(Data!$H:$H,Data!$G:$G,$P46,Data!$D:$D,U$12,Data!$C:$C,U$39,Data!$E:$E,U$40)</f>
        <v>0</v>
      </c>
      <c r="V46" s="190">
        <f>SUMIFS(Data!$H:$H,Data!$G:$G,$P46,Data!$D:$D,V$12,Data!$C:$C,V$39,Data!$E:$E,V$40)</f>
        <v>0</v>
      </c>
      <c r="W46" s="190">
        <f>SUMIFS(Data!$H:$H,Data!$G:$G,$P46,Data!$D:$D,W$12,Data!$C:$C,W$39,Data!$E:$E,W$40)</f>
        <v>0</v>
      </c>
      <c r="X46" s="190">
        <f>SUMIFS(Data!$L$134:$L$432,Data!$G$134:$G$432,$P46,Data!$D$134:$D$432,X$12,Data!$C$134:$C$432,$Q$39,Data!$E$134:$E$432,X$40)</f>
        <v>0</v>
      </c>
      <c r="Y46" s="190">
        <f>SUMIFS(Data!$L$134:$L$432,Data!$G$134:$G$432,$P46,Data!$D$134:$D$432,Y$12,Data!$C$134:$C$432,$Q$39,Data!$E$134:$E$432,Y$40)</f>
        <v>0</v>
      </c>
      <c r="Z46" s="190">
        <f>SUMIFS(Data!$L$134:$L$432,Data!$G$134:$G$432,$P46,Data!$D$134:$D$432,Z$12,Data!$C$134:$C$432,$Q$39,Data!$E$134:$E$432,Z$40)</f>
        <v>0</v>
      </c>
      <c r="AA46" s="190">
        <f>SUMIFS(Data!$L$134:$L$432,Data!$G$134:$G$432,$P46,Data!$D$134:$D$432,AA$12,Data!$C$134:$C$432,$Q$39,Data!$E$134:$E$432,AA$40)</f>
        <v>0</v>
      </c>
      <c r="AB46" s="13"/>
      <c r="AC46" s="13"/>
      <c r="AD46" s="13"/>
    </row>
    <row r="47" spans="1:43" ht="15.75" hidden="1" customHeight="1" thickBot="1" x14ac:dyDescent="0.35">
      <c r="A47" s="13"/>
      <c r="B47" s="140" t="s">
        <v>21</v>
      </c>
      <c r="C47" s="234" t="e">
        <f>C35/C46</f>
        <v>#DIV/0!</v>
      </c>
      <c r="D47" s="234" t="e">
        <f t="shared" ref="D47:I47" si="34">D35/D46</f>
        <v>#DIV/0!</v>
      </c>
      <c r="E47" s="234" t="e">
        <f t="shared" si="34"/>
        <v>#DIV/0!</v>
      </c>
      <c r="F47" s="234" t="e">
        <f t="shared" si="34"/>
        <v>#DIV/0!</v>
      </c>
      <c r="G47" s="133" t="e">
        <f t="shared" si="34"/>
        <v>#DIV/0!</v>
      </c>
      <c r="H47" s="133" t="e">
        <f t="shared" si="34"/>
        <v>#DIV/0!</v>
      </c>
      <c r="I47" s="133" t="e">
        <f t="shared" si="34"/>
        <v>#DIV/0!</v>
      </c>
      <c r="J47" s="133" t="e">
        <f>J38/J44</f>
        <v>#DIV/0!</v>
      </c>
      <c r="K47" s="133" t="e">
        <f>K38/K44</f>
        <v>#DIV/0!</v>
      </c>
      <c r="L47" s="133" t="e">
        <f>L38/L44</f>
        <v>#DIV/0!</v>
      </c>
      <c r="M47" s="142" t="e">
        <f>M38/M44</f>
        <v>#DIV/0!</v>
      </c>
      <c r="N47" s="13"/>
      <c r="O47" s="13"/>
      <c r="P47" s="140" t="s">
        <v>21</v>
      </c>
      <c r="Q47" s="133" t="e">
        <f>Q35/Q46</f>
        <v>#DIV/0!</v>
      </c>
      <c r="R47" s="133" t="e">
        <f t="shared" ref="R47:W47" si="35">R35/R46</f>
        <v>#DIV/0!</v>
      </c>
      <c r="S47" s="133" t="e">
        <f t="shared" si="35"/>
        <v>#DIV/0!</v>
      </c>
      <c r="T47" s="133" t="e">
        <f t="shared" si="35"/>
        <v>#DIV/0!</v>
      </c>
      <c r="U47" s="133" t="e">
        <f t="shared" si="35"/>
        <v>#DIV/0!</v>
      </c>
      <c r="V47" s="133" t="e">
        <f t="shared" si="35"/>
        <v>#DIV/0!</v>
      </c>
      <c r="W47" s="133" t="e">
        <f t="shared" si="35"/>
        <v>#DIV/0!</v>
      </c>
      <c r="X47" s="133" t="e">
        <f t="shared" ref="X47" si="36">X38/X44</f>
        <v>#DIV/0!</v>
      </c>
      <c r="Y47" s="133" t="e">
        <f>Y38/Y44</f>
        <v>#DIV/0!</v>
      </c>
      <c r="Z47" s="133" t="e">
        <f>Z38/Z44</f>
        <v>#DIV/0!</v>
      </c>
      <c r="AA47" s="142" t="e">
        <f>AA38/AA44</f>
        <v>#DIV/0!</v>
      </c>
      <c r="AB47" s="13"/>
      <c r="AC47" s="13"/>
      <c r="AD47" s="13"/>
    </row>
    <row r="48" spans="1:43" ht="15.75" hidden="1" customHeight="1" x14ac:dyDescent="0.3">
      <c r="A48" s="13"/>
      <c r="B48" s="195" t="s">
        <v>87</v>
      </c>
      <c r="C48" s="196" t="e">
        <f>C47/$C$47</f>
        <v>#DIV/0!</v>
      </c>
      <c r="D48" s="196" t="e">
        <f t="shared" ref="D48:I48" si="37">D47/$C$47</f>
        <v>#DIV/0!</v>
      </c>
      <c r="E48" s="196" t="e">
        <f t="shared" si="37"/>
        <v>#DIV/0!</v>
      </c>
      <c r="F48" s="196" t="e">
        <f t="shared" si="37"/>
        <v>#DIV/0!</v>
      </c>
      <c r="G48" s="196" t="e">
        <f t="shared" si="37"/>
        <v>#DIV/0!</v>
      </c>
      <c r="H48" s="196" t="e">
        <f t="shared" si="37"/>
        <v>#DIV/0!</v>
      </c>
      <c r="I48" s="196" t="e">
        <f t="shared" si="37"/>
        <v>#DIV/0!</v>
      </c>
      <c r="J48" s="197" t="e">
        <f>J47/C47</f>
        <v>#DIV/0!</v>
      </c>
      <c r="K48" s="197" t="e">
        <f t="shared" ref="K48" si="38">K47/J47</f>
        <v>#DIV/0!</v>
      </c>
      <c r="L48" s="197" t="e">
        <f t="shared" ref="L48" si="39">L47/K47</f>
        <v>#DIV/0!</v>
      </c>
      <c r="M48" s="198" t="e">
        <f t="shared" ref="M48" si="40">M47/L47</f>
        <v>#DIV/0!</v>
      </c>
      <c r="N48" s="13"/>
      <c r="O48" s="13"/>
      <c r="P48" s="195" t="s">
        <v>87</v>
      </c>
      <c r="Q48" s="196" t="e">
        <f>Q47/$Q$47</f>
        <v>#DIV/0!</v>
      </c>
      <c r="R48" s="196" t="e">
        <f t="shared" ref="R48:W48" si="41">R47/$Q$47</f>
        <v>#DIV/0!</v>
      </c>
      <c r="S48" s="196" t="e">
        <f t="shared" si="41"/>
        <v>#DIV/0!</v>
      </c>
      <c r="T48" s="196" t="e">
        <f t="shared" si="41"/>
        <v>#DIV/0!</v>
      </c>
      <c r="U48" s="196" t="e">
        <f t="shared" si="41"/>
        <v>#DIV/0!</v>
      </c>
      <c r="V48" s="196" t="e">
        <f t="shared" si="41"/>
        <v>#DIV/0!</v>
      </c>
      <c r="W48" s="196" t="e">
        <f t="shared" si="41"/>
        <v>#DIV/0!</v>
      </c>
      <c r="X48" s="197" t="e">
        <f t="shared" ref="X48" si="42">X47/W47</f>
        <v>#DIV/0!</v>
      </c>
      <c r="Y48" s="197" t="e">
        <f t="shared" ref="Y48" si="43">Y47/R47</f>
        <v>#DIV/0!</v>
      </c>
      <c r="Z48" s="197" t="e">
        <f t="shared" ref="Z48" si="44">Z47/Y47</f>
        <v>#DIV/0!</v>
      </c>
      <c r="AA48" s="198" t="e">
        <f t="shared" ref="AA48" si="45">AA47/Z47</f>
        <v>#DIV/0!</v>
      </c>
      <c r="AB48" s="13"/>
      <c r="AC48" s="13"/>
      <c r="AD48" s="13"/>
    </row>
    <row r="49" spans="1:43" ht="15.75" hidden="1" customHeight="1" thickBot="1" x14ac:dyDescent="0.35">
      <c r="A49" s="13"/>
      <c r="B49" s="174" t="s">
        <v>86</v>
      </c>
      <c r="C49" s="190"/>
      <c r="D49" s="190"/>
      <c r="E49" s="190"/>
      <c r="F49" s="190"/>
      <c r="G49" s="190"/>
      <c r="H49" s="190"/>
      <c r="I49" s="190"/>
      <c r="J49" s="190">
        <f>SUMIFS(Data!$L$134:$L$432,Data!$G$134:$G$432,$B49,Data!$D$134:$D$432,J$39,Data!$E$134:$E$432,J$40)</f>
        <v>0</v>
      </c>
      <c r="K49" s="190">
        <f>SUMIFS(Data!$L$134:$L$432,Data!$G$134:$G$432,$B49,Data!$D$134:$D$432,K$39,Data!$E$134:$E$432,K$40)</f>
        <v>0</v>
      </c>
      <c r="L49" s="190">
        <f>SUMIFS(Data!$L$134:$L$432,Data!$G$134:$G$432,$B49,Data!$D$134:$D$432,L$39,Data!$E$134:$E$432,L$40)</f>
        <v>0</v>
      </c>
      <c r="M49" s="190">
        <f>SUMIFS(Data!$L$134:$L$432,Data!$G$134:$G$432,$B49,Data!$D$134:$D$432,M$39,Data!$E$134:$E$432,M$40)</f>
        <v>0</v>
      </c>
      <c r="N49" s="13"/>
      <c r="O49" s="13"/>
      <c r="P49" s="174" t="s">
        <v>86</v>
      </c>
      <c r="Q49" s="190"/>
      <c r="R49" s="190"/>
      <c r="S49" s="190"/>
      <c r="T49" s="190"/>
      <c r="U49" s="190"/>
      <c r="V49" s="190"/>
      <c r="W49" s="190"/>
      <c r="X49" s="190">
        <f>SUMIFS(Data!$L$134:$L$432,Data!$G$134:$G$432,$P49,Data!$D$134:$D$432,X$12,Data!$C$134:$C$432,$Q$39,Data!$E$134:$E$432,X$40)</f>
        <v>0</v>
      </c>
      <c r="Y49" s="190">
        <f>SUMIFS(Data!$L$134:$L$432,Data!$G$134:$G$432,$P49,Data!$D$134:$D$432,Y$12,Data!$C$134:$C$432,$Q$39,Data!$E$134:$E$432,Y$40)</f>
        <v>0</v>
      </c>
      <c r="Z49" s="190">
        <f>SUMIFS(Data!$L$134:$L$432,Data!$G$134:$G$432,$P49,Data!$D$134:$D$432,Z$12,Data!$C$134:$C$432,$Q$39,Data!$E$134:$E$432,Z$40)</f>
        <v>0</v>
      </c>
      <c r="AA49" s="190">
        <f>SUMIFS(Data!$L$134:$L$432,Data!$G$134:$G$432,$P49,Data!$D$134:$D$432,AA$12,Data!$C$134:$C$432,$Q$39,Data!$E$134:$E$432,AA$40)</f>
        <v>0</v>
      </c>
      <c r="AB49" s="13"/>
      <c r="AC49" s="13"/>
      <c r="AD49" s="13"/>
    </row>
    <row r="50" spans="1:43" ht="15.75" hidden="1" customHeight="1" thickBot="1" x14ac:dyDescent="0.35">
      <c r="A50" s="13"/>
      <c r="B50" s="140" t="s">
        <v>21</v>
      </c>
      <c r="C50" s="133" t="e">
        <f>C35/C49</f>
        <v>#DIV/0!</v>
      </c>
      <c r="D50" s="133" t="e">
        <f t="shared" ref="D50:I50" si="46">D35/D49</f>
        <v>#DIV/0!</v>
      </c>
      <c r="E50" s="133" t="e">
        <f t="shared" si="46"/>
        <v>#DIV/0!</v>
      </c>
      <c r="F50" s="133" t="e">
        <f t="shared" si="46"/>
        <v>#DIV/0!</v>
      </c>
      <c r="G50" s="133" t="e">
        <f t="shared" si="46"/>
        <v>#DIV/0!</v>
      </c>
      <c r="H50" s="133" t="e">
        <f t="shared" si="46"/>
        <v>#DIV/0!</v>
      </c>
      <c r="I50" s="133" t="e">
        <f t="shared" si="46"/>
        <v>#DIV/0!</v>
      </c>
      <c r="J50" s="133" t="e">
        <f>J41/J47</f>
        <v>#DIV/0!</v>
      </c>
      <c r="K50" s="133" t="e">
        <f>K41/K47</f>
        <v>#DIV/0!</v>
      </c>
      <c r="L50" s="133" t="e">
        <f>L41/L47</f>
        <v>#DIV/0!</v>
      </c>
      <c r="M50" s="142" t="e">
        <f>M41/M47</f>
        <v>#DIV/0!</v>
      </c>
      <c r="N50" s="13"/>
      <c r="O50" s="13"/>
      <c r="P50" s="140" t="s">
        <v>21</v>
      </c>
      <c r="Q50" s="133" t="e">
        <f>Q35/Q49</f>
        <v>#DIV/0!</v>
      </c>
      <c r="R50" s="133" t="e">
        <f t="shared" ref="R50:W50" si="47">R35/R49</f>
        <v>#DIV/0!</v>
      </c>
      <c r="S50" s="133" t="e">
        <f t="shared" si="47"/>
        <v>#DIV/0!</v>
      </c>
      <c r="T50" s="133" t="e">
        <f t="shared" si="47"/>
        <v>#DIV/0!</v>
      </c>
      <c r="U50" s="133" t="e">
        <f t="shared" si="47"/>
        <v>#DIV/0!</v>
      </c>
      <c r="V50" s="133" t="e">
        <f t="shared" si="47"/>
        <v>#DIV/0!</v>
      </c>
      <c r="W50" s="133" t="e">
        <f t="shared" si="47"/>
        <v>#DIV/0!</v>
      </c>
      <c r="X50" s="133" t="e">
        <f t="shared" ref="X50" si="48">X41/X47</f>
        <v>#DIV/0!</v>
      </c>
      <c r="Y50" s="133" t="e">
        <f>Y41/Y47</f>
        <v>#DIV/0!</v>
      </c>
      <c r="Z50" s="133" t="e">
        <f>Z41/Z47</f>
        <v>#DIV/0!</v>
      </c>
      <c r="AA50" s="142" t="e">
        <f>AA41/AA47</f>
        <v>#DIV/0!</v>
      </c>
      <c r="AB50" s="13"/>
      <c r="AC50" s="13"/>
      <c r="AD50" s="13"/>
    </row>
    <row r="51" spans="1:43" ht="15.75" hidden="1" customHeight="1" thickBot="1" x14ac:dyDescent="0.35">
      <c r="A51" s="13"/>
      <c r="B51" s="195" t="s">
        <v>89</v>
      </c>
      <c r="C51" s="196" t="e">
        <f>C50/$C$50</f>
        <v>#DIV/0!</v>
      </c>
      <c r="D51" s="196" t="e">
        <f t="shared" ref="D51:I51" si="49">D50/$C$50</f>
        <v>#DIV/0!</v>
      </c>
      <c r="E51" s="196" t="e">
        <f t="shared" si="49"/>
        <v>#DIV/0!</v>
      </c>
      <c r="F51" s="196" t="e">
        <f t="shared" si="49"/>
        <v>#DIV/0!</v>
      </c>
      <c r="G51" s="196" t="e">
        <f t="shared" si="49"/>
        <v>#DIV/0!</v>
      </c>
      <c r="H51" s="196" t="e">
        <f t="shared" si="49"/>
        <v>#DIV/0!</v>
      </c>
      <c r="I51" s="196" t="e">
        <f t="shared" si="49"/>
        <v>#DIV/0!</v>
      </c>
      <c r="J51" s="135" t="e">
        <f>J50/C50</f>
        <v>#DIV/0!</v>
      </c>
      <c r="K51" s="135" t="e">
        <f t="shared" ref="K51" si="50">K50/J50</f>
        <v>#DIV/0!</v>
      </c>
      <c r="L51" s="135" t="e">
        <f t="shared" ref="L51" si="51">L50/K50</f>
        <v>#DIV/0!</v>
      </c>
      <c r="M51" s="143" t="e">
        <f t="shared" ref="M51" si="52">M50/L50</f>
        <v>#DIV/0!</v>
      </c>
      <c r="N51" s="13"/>
      <c r="O51" s="13"/>
      <c r="P51" s="195" t="s">
        <v>89</v>
      </c>
      <c r="Q51" s="196" t="e">
        <f>Q50/$Q$50</f>
        <v>#DIV/0!</v>
      </c>
      <c r="R51" s="196" t="e">
        <f t="shared" ref="R51:V51" si="53">R50/$Q$50</f>
        <v>#DIV/0!</v>
      </c>
      <c r="S51" s="196" t="e">
        <f t="shared" si="53"/>
        <v>#DIV/0!</v>
      </c>
      <c r="T51" s="196" t="e">
        <f t="shared" si="53"/>
        <v>#DIV/0!</v>
      </c>
      <c r="U51" s="196" t="e">
        <f t="shared" si="53"/>
        <v>#DIV/0!</v>
      </c>
      <c r="V51" s="196" t="e">
        <f t="shared" si="53"/>
        <v>#DIV/0!</v>
      </c>
      <c r="W51" s="196" t="e">
        <f>W50/$Q$50</f>
        <v>#DIV/0!</v>
      </c>
      <c r="X51" s="135" t="e">
        <f t="shared" ref="X51" si="54">X50/W50</f>
        <v>#DIV/0!</v>
      </c>
      <c r="Y51" s="135" t="e">
        <f t="shared" ref="Y51" si="55">Y50/R50</f>
        <v>#DIV/0!</v>
      </c>
      <c r="Z51" s="135" t="e">
        <f t="shared" ref="Z51" si="56">Z50/Y50</f>
        <v>#DIV/0!</v>
      </c>
      <c r="AA51" s="143" t="e">
        <f t="shared" ref="AA51" si="57">AA50/Z50</f>
        <v>#DIV/0!</v>
      </c>
      <c r="AB51" s="13"/>
      <c r="AC51" s="13"/>
      <c r="AD51" s="13"/>
    </row>
    <row r="52" spans="1:43" ht="15.75" customHeight="1" x14ac:dyDescent="0.3">
      <c r="A52" s="5"/>
      <c r="B52" s="13"/>
      <c r="C52" s="13"/>
      <c r="D52" s="13"/>
      <c r="E52" s="13"/>
      <c r="F52" s="13"/>
      <c r="G52" s="13"/>
      <c r="H52" s="13"/>
      <c r="I52" s="13"/>
      <c r="J52" s="25"/>
      <c r="K52" s="22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</row>
    <row r="53" spans="1:43" ht="36" customHeight="1" x14ac:dyDescent="0.3">
      <c r="A53" s="5"/>
      <c r="B53" s="37"/>
      <c r="C53" s="38"/>
      <c r="D53" s="38"/>
      <c r="E53" s="38"/>
      <c r="F53" s="38"/>
      <c r="G53" s="38"/>
      <c r="H53" s="38"/>
      <c r="I53" s="38"/>
      <c r="J53" s="35"/>
      <c r="K53" s="35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Q53" s="28"/>
    </row>
    <row r="54" spans="1:43" ht="15.75" customHeight="1" x14ac:dyDescent="0.3">
      <c r="A54" s="5"/>
      <c r="B54" s="23"/>
      <c r="C54" s="30"/>
      <c r="D54" s="30"/>
      <c r="E54" s="30"/>
      <c r="F54" s="30"/>
      <c r="G54" s="30"/>
      <c r="H54" s="30"/>
      <c r="I54" s="30"/>
      <c r="J54" s="39"/>
      <c r="K54" s="30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Q54" s="28"/>
    </row>
    <row r="55" spans="1:43" ht="15.75" customHeight="1" x14ac:dyDescent="0.3">
      <c r="A55" s="5"/>
      <c r="B55" s="23"/>
      <c r="C55" s="30"/>
      <c r="D55" s="30"/>
      <c r="E55" s="30"/>
      <c r="F55" s="30"/>
      <c r="G55" s="30"/>
      <c r="H55" s="30"/>
      <c r="I55" s="30"/>
      <c r="J55" s="39"/>
      <c r="K55" s="30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Q55" s="28"/>
    </row>
    <row r="56" spans="1:43" ht="15.75" customHeight="1" x14ac:dyDescent="0.3">
      <c r="A56" s="5"/>
      <c r="B56" s="24"/>
      <c r="C56" s="30"/>
      <c r="D56" s="30"/>
      <c r="E56" s="30"/>
      <c r="F56" s="30"/>
      <c r="G56" s="30"/>
      <c r="H56" s="30"/>
      <c r="I56" s="30"/>
      <c r="J56" s="39"/>
      <c r="K56" s="30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Q56" s="28"/>
    </row>
    <row r="57" spans="1:43" ht="15.75" customHeight="1" x14ac:dyDescent="0.3">
      <c r="A57" s="5"/>
      <c r="B57" s="13"/>
      <c r="C57" s="30"/>
      <c r="D57" s="30"/>
      <c r="E57" s="30"/>
      <c r="F57" s="30"/>
      <c r="G57" s="30"/>
      <c r="H57" s="30"/>
      <c r="I57" s="30"/>
      <c r="J57" s="39"/>
      <c r="K57" s="30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Q57" s="28"/>
    </row>
    <row r="58" spans="1:43" ht="15.75" customHeight="1" x14ac:dyDescent="0.3">
      <c r="A58" s="5"/>
      <c r="B58" s="23"/>
      <c r="C58" s="30"/>
      <c r="D58" s="30"/>
      <c r="E58" s="30"/>
      <c r="F58" s="30"/>
      <c r="G58" s="30"/>
      <c r="H58" s="30"/>
      <c r="I58" s="30"/>
      <c r="J58" s="39"/>
      <c r="K58" s="30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Q58" s="28"/>
    </row>
    <row r="59" spans="1:43" ht="15.75" customHeight="1" x14ac:dyDescent="0.3">
      <c r="A59" s="5"/>
      <c r="B59" s="24"/>
      <c r="C59" s="30"/>
      <c r="D59" s="30"/>
      <c r="E59" s="30"/>
      <c r="F59" s="30"/>
      <c r="G59" s="30"/>
      <c r="H59" s="30"/>
      <c r="I59" s="30"/>
      <c r="J59" s="39"/>
      <c r="K59" s="30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Q59" s="28"/>
    </row>
    <row r="60" spans="1:43" ht="15.75" customHeight="1" x14ac:dyDescent="0.3">
      <c r="A60" s="5"/>
      <c r="B60" s="24"/>
      <c r="C60" s="30"/>
      <c r="D60" s="30"/>
      <c r="E60" s="30"/>
      <c r="F60" s="30"/>
      <c r="G60" s="30"/>
      <c r="H60" s="30"/>
      <c r="I60" s="30"/>
      <c r="J60" s="39"/>
      <c r="K60" s="30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Q60" s="28"/>
    </row>
    <row r="61" spans="1:43" ht="15.75" customHeight="1" x14ac:dyDescent="0.3">
      <c r="A61" s="5"/>
      <c r="B61" s="24"/>
      <c r="C61" s="30"/>
      <c r="D61" s="30"/>
      <c r="E61" s="30"/>
      <c r="F61" s="30"/>
      <c r="G61" s="30"/>
      <c r="H61" s="30"/>
      <c r="I61" s="30"/>
      <c r="J61" s="39"/>
      <c r="K61" s="30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</row>
    <row r="62" spans="1:43" ht="15.75" customHeight="1" x14ac:dyDescent="0.3">
      <c r="A62" s="5"/>
      <c r="B62" s="31"/>
      <c r="C62" s="13"/>
      <c r="D62" s="13"/>
      <c r="E62" s="13"/>
      <c r="F62" s="13"/>
      <c r="G62" s="13"/>
      <c r="H62" s="13"/>
      <c r="I62" s="13"/>
      <c r="J62" s="32"/>
      <c r="K62" s="45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</row>
    <row r="63" spans="1:43" ht="15.75" customHeight="1" x14ac:dyDescent="0.3">
      <c r="A63" s="5"/>
      <c r="B63" s="31"/>
      <c r="C63" s="13"/>
      <c r="D63" s="13"/>
      <c r="E63" s="13"/>
      <c r="F63" s="13"/>
      <c r="G63" s="13"/>
      <c r="H63" s="13"/>
      <c r="I63" s="13"/>
      <c r="J63" s="25"/>
      <c r="K63" s="29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</row>
    <row r="64" spans="1:43" ht="15.75" customHeight="1" x14ac:dyDescent="0.3">
      <c r="A64" s="5"/>
      <c r="B64" s="41"/>
      <c r="C64" s="32"/>
      <c r="D64" s="32"/>
      <c r="E64" s="32"/>
      <c r="F64" s="32"/>
      <c r="G64" s="32"/>
      <c r="H64" s="32"/>
      <c r="I64" s="32"/>
      <c r="J64" s="32"/>
      <c r="K64" s="45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</row>
    <row r="65" spans="1:43" ht="15.75" customHeight="1" x14ac:dyDescent="0.3">
      <c r="A65" s="5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P65" s="5"/>
      <c r="AQ65" s="5"/>
    </row>
    <row r="66" spans="1:43" ht="15.75" customHeight="1" x14ac:dyDescent="0.3">
      <c r="A66" s="5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P66" s="5"/>
      <c r="AQ66" s="5"/>
    </row>
    <row r="67" spans="1:43" ht="15.75" customHeight="1" x14ac:dyDescent="0.3">
      <c r="A67" s="5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P67" s="5"/>
      <c r="AQ67" s="5"/>
    </row>
    <row r="68" spans="1:43" ht="15.75" customHeight="1" x14ac:dyDescent="0.3">
      <c r="A68" s="5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P68" s="5"/>
      <c r="AQ68" s="5"/>
    </row>
    <row r="69" spans="1:43" ht="15.75" customHeight="1" thickBot="1" x14ac:dyDescent="0.35">
      <c r="A69" s="5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P69" s="5"/>
      <c r="AQ69" s="5"/>
    </row>
    <row r="70" spans="1:43" ht="15.75" customHeight="1" thickTop="1" thickBot="1" x14ac:dyDescent="0.35">
      <c r="A70" s="5"/>
      <c r="B70" s="361"/>
      <c r="C70" s="362"/>
      <c r="D70" s="173"/>
      <c r="E70" s="182"/>
      <c r="F70" s="182"/>
      <c r="G70" s="182"/>
      <c r="H70" s="182"/>
      <c r="I70" s="173"/>
      <c r="L70" s="13"/>
      <c r="M70" s="13"/>
      <c r="N70" s="13"/>
      <c r="O70" s="13"/>
      <c r="P70" s="358" t="s">
        <v>65</v>
      </c>
      <c r="Q70" s="360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P70" s="5"/>
      <c r="AQ70" s="5"/>
    </row>
    <row r="71" spans="1:43" ht="15.75" customHeight="1" thickTop="1" thickBot="1" x14ac:dyDescent="0.35">
      <c r="A71" s="5"/>
      <c r="B71" s="21"/>
      <c r="C71" s="21"/>
      <c r="D71" s="21"/>
      <c r="E71" s="21"/>
      <c r="F71" s="21"/>
      <c r="G71" s="21"/>
      <c r="H71" s="21"/>
      <c r="I71" s="21"/>
      <c r="L71" s="13"/>
      <c r="M71" s="13"/>
      <c r="N71" s="13"/>
      <c r="O71" s="13"/>
      <c r="P71" s="70" t="s">
        <v>1</v>
      </c>
      <c r="Q71" s="146" t="s">
        <v>2</v>
      </c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P71" s="5"/>
      <c r="AQ71" s="5"/>
    </row>
    <row r="72" spans="1:43" ht="15.75" customHeight="1" thickTop="1" thickBot="1" x14ac:dyDescent="0.35">
      <c r="A72" s="13"/>
      <c r="B72" s="13"/>
      <c r="C72" s="22"/>
      <c r="D72" s="22"/>
      <c r="E72" s="22"/>
      <c r="F72" s="22"/>
      <c r="G72" s="22"/>
      <c r="H72" s="22"/>
      <c r="I72" s="22"/>
      <c r="L72" s="13"/>
      <c r="M72" s="13"/>
      <c r="N72" s="13"/>
      <c r="O72" s="13"/>
      <c r="P72" s="144" t="s">
        <v>0</v>
      </c>
      <c r="Q72" s="145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P72" s="13"/>
      <c r="AQ72" s="13"/>
    </row>
    <row r="73" spans="1:43" ht="15.75" customHeight="1" thickTop="1" thickBot="1" x14ac:dyDescent="0.35">
      <c r="A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P73" s="13"/>
      <c r="AQ73" s="13"/>
    </row>
    <row r="74" spans="1:43" ht="33.75" customHeight="1" thickTop="1" thickBot="1" x14ac:dyDescent="0.35">
      <c r="A74" s="13"/>
      <c r="B74" s="355" t="s">
        <v>59</v>
      </c>
      <c r="C74" s="356"/>
      <c r="D74" s="356"/>
      <c r="E74" s="356"/>
      <c r="F74" s="356"/>
      <c r="G74" s="356"/>
      <c r="H74" s="356"/>
      <c r="I74" s="356"/>
      <c r="J74" s="356"/>
      <c r="K74" s="356"/>
      <c r="L74" s="356"/>
      <c r="M74" s="357"/>
      <c r="N74" s="43"/>
      <c r="O74" s="13"/>
      <c r="P74" s="355" t="s">
        <v>60</v>
      </c>
      <c r="Q74" s="356"/>
      <c r="R74" s="356"/>
      <c r="S74" s="356"/>
      <c r="T74" s="356"/>
      <c r="U74" s="356"/>
      <c r="V74" s="356"/>
      <c r="W74" s="356"/>
      <c r="X74" s="356"/>
      <c r="Y74" s="356"/>
      <c r="Z74" s="356"/>
      <c r="AA74" s="357"/>
      <c r="AB74" s="13"/>
      <c r="AC74" s="13"/>
      <c r="AD74" s="13"/>
      <c r="AP74" s="13"/>
      <c r="AQ74" s="13"/>
    </row>
    <row r="75" spans="1:43" ht="18.75" customHeight="1" thickTop="1" thickBot="1" x14ac:dyDescent="0.35">
      <c r="A75" s="13"/>
      <c r="B75" s="111"/>
      <c r="C75" s="112">
        <v>2016</v>
      </c>
      <c r="D75" s="112">
        <f>C75+1</f>
        <v>2017</v>
      </c>
      <c r="E75" s="112">
        <f t="shared" ref="E75:M75" si="58">D75+1</f>
        <v>2018</v>
      </c>
      <c r="F75" s="112">
        <f t="shared" si="58"/>
        <v>2019</v>
      </c>
      <c r="G75" s="112">
        <f t="shared" si="58"/>
        <v>2020</v>
      </c>
      <c r="H75" s="112">
        <f t="shared" si="58"/>
        <v>2021</v>
      </c>
      <c r="I75" s="112">
        <f t="shared" si="58"/>
        <v>2022</v>
      </c>
      <c r="J75" s="112">
        <f t="shared" si="58"/>
        <v>2023</v>
      </c>
      <c r="K75" s="112">
        <f t="shared" si="58"/>
        <v>2024</v>
      </c>
      <c r="L75" s="112">
        <f t="shared" si="58"/>
        <v>2025</v>
      </c>
      <c r="M75" s="112">
        <f t="shared" si="58"/>
        <v>2026</v>
      </c>
      <c r="O75" s="13"/>
      <c r="P75" s="111"/>
      <c r="Q75" s="112">
        <v>2016</v>
      </c>
      <c r="R75" s="112">
        <f>+Q75+1</f>
        <v>2017</v>
      </c>
      <c r="S75" s="112">
        <f t="shared" ref="S75:AA75" si="59">+R75+1</f>
        <v>2018</v>
      </c>
      <c r="T75" s="112">
        <f t="shared" si="59"/>
        <v>2019</v>
      </c>
      <c r="U75" s="112">
        <f t="shared" si="59"/>
        <v>2020</v>
      </c>
      <c r="V75" s="112">
        <f t="shared" si="59"/>
        <v>2021</v>
      </c>
      <c r="W75" s="112">
        <f t="shared" si="59"/>
        <v>2022</v>
      </c>
      <c r="X75" s="112">
        <f t="shared" si="59"/>
        <v>2023</v>
      </c>
      <c r="Y75" s="112">
        <f t="shared" si="59"/>
        <v>2024</v>
      </c>
      <c r="Z75" s="112">
        <f t="shared" si="59"/>
        <v>2025</v>
      </c>
      <c r="AA75" s="112">
        <f t="shared" si="59"/>
        <v>2026</v>
      </c>
      <c r="AB75" s="13"/>
      <c r="AC75" s="13"/>
      <c r="AD75" s="13"/>
      <c r="AP75" s="13"/>
      <c r="AQ75" s="13"/>
    </row>
    <row r="76" spans="1:43" ht="23.25" customHeight="1" thickTop="1" thickBot="1" x14ac:dyDescent="0.35">
      <c r="A76" s="5"/>
      <c r="B76" s="108" t="s">
        <v>42</v>
      </c>
      <c r="C76" s="109" t="s">
        <v>20</v>
      </c>
      <c r="D76" s="109" t="s">
        <v>20</v>
      </c>
      <c r="E76" s="109" t="s">
        <v>20</v>
      </c>
      <c r="F76" s="109" t="s">
        <v>20</v>
      </c>
      <c r="G76" s="109" t="s">
        <v>20</v>
      </c>
      <c r="H76" s="109" t="s">
        <v>20</v>
      </c>
      <c r="I76" s="109" t="s">
        <v>20</v>
      </c>
      <c r="J76" s="109" t="s">
        <v>20</v>
      </c>
      <c r="K76" s="109" t="s">
        <v>20</v>
      </c>
      <c r="L76" s="109" t="s">
        <v>20</v>
      </c>
      <c r="M76" s="109" t="s">
        <v>20</v>
      </c>
      <c r="O76" s="13"/>
      <c r="P76" s="108" t="s">
        <v>42</v>
      </c>
      <c r="Q76" s="109" t="s">
        <v>20</v>
      </c>
      <c r="R76" s="109" t="s">
        <v>20</v>
      </c>
      <c r="S76" s="109" t="s">
        <v>20</v>
      </c>
      <c r="T76" s="109" t="s">
        <v>20</v>
      </c>
      <c r="U76" s="109" t="s">
        <v>20</v>
      </c>
      <c r="V76" s="109" t="s">
        <v>20</v>
      </c>
      <c r="W76" s="109" t="s">
        <v>20</v>
      </c>
      <c r="X76" s="109" t="s">
        <v>20</v>
      </c>
      <c r="Y76" s="109" t="s">
        <v>20</v>
      </c>
      <c r="Z76" s="109" t="s">
        <v>20</v>
      </c>
      <c r="AA76" s="109" t="s">
        <v>20</v>
      </c>
      <c r="AB76" s="13"/>
      <c r="AC76" s="13"/>
      <c r="AD76" s="13"/>
      <c r="AP76" s="5"/>
      <c r="AQ76" s="5"/>
    </row>
    <row r="77" spans="1:43" ht="15.75" customHeight="1" thickTop="1" thickBot="1" x14ac:dyDescent="0.35">
      <c r="A77" s="5"/>
      <c r="B77" s="87" t="s">
        <v>5</v>
      </c>
      <c r="C77" s="117">
        <f t="shared" ref="C77:G83" si="60">C14/2</f>
        <v>39.345455999999999</v>
      </c>
      <c r="D77" s="117">
        <f t="shared" si="60"/>
        <v>46.184985000000012</v>
      </c>
      <c r="E77" s="117">
        <f t="shared" si="60"/>
        <v>69.653115000000014</v>
      </c>
      <c r="F77" s="117">
        <f t="shared" si="60"/>
        <v>107.409645</v>
      </c>
      <c r="G77" s="117">
        <f t="shared" si="60"/>
        <v>101.88769211743116</v>
      </c>
      <c r="H77" s="117">
        <f>SUMIFS(Data!$L:$L,Data!$G:$G,$B77,Data!$D:$D,H$75,Data!$E:$E,H$76)</f>
        <v>114.60122582944729</v>
      </c>
      <c r="I77" s="117">
        <f>SUMIFS(Data!$L:$L,Data!$G:$G,$B77,Data!$D:$D,I$75,Data!$E:$E,I$76)</f>
        <v>295.61940022499999</v>
      </c>
      <c r="J77" s="117">
        <f>SUMIFS(Data!$L$134:$L$432,Data!$G$134:$G$432,$B77,Data!$D$134:$D$432,J$75,Data!$E$134:$E$432,J$76)</f>
        <v>0</v>
      </c>
      <c r="K77" s="117">
        <f>SUMIFS(Data!$L$134:$L$432,Data!$G$134:$G$432,$B77,Data!$D$134:$D$432,K$75,Data!$E$134:$E$432,K$76)</f>
        <v>0</v>
      </c>
      <c r="L77" s="117">
        <f>SUMIFS(Data!$L$134:$L$432,Data!$G$134:$G$432,$B77,Data!$D$134:$D$432,L$75,Data!$E$134:$E$432,L$76)</f>
        <v>0</v>
      </c>
      <c r="M77" s="117">
        <f>SUMIFS(Data!$L$134:$L$432,Data!$G$134:$G$432,$B77,Data!$D$134:$D$432,M$75,Data!$E$134:$E$432,M$76)</f>
        <v>0</v>
      </c>
      <c r="O77" s="13"/>
      <c r="P77" s="87" t="s">
        <v>5</v>
      </c>
      <c r="Q77" s="117">
        <f>SUMIFS(Data!$L:$L,Data!$G:$G,$P77,Data!$D:$D,Q$75,Data!$C:$C,$Q$72,Data!$E:$E,Q$76)</f>
        <v>0</v>
      </c>
      <c r="R77" s="117">
        <f>SUMIFS(Data!$L:$L,Data!$G:$G,$P77,Data!$D:$D,R$75,Data!$C:$C,$Q$72,Data!$E:$E,R$76)</f>
        <v>0</v>
      </c>
      <c r="S77" s="117">
        <f>SUMIFS(Data!$L:$L,Data!$G:$G,$P77,Data!$D:$D,S$75,Data!$C:$C,$Q$72,Data!$E:$E,S$76)</f>
        <v>0</v>
      </c>
      <c r="T77" s="117">
        <f>SUMIFS(Data!$L:$L,Data!$G:$G,$P77,Data!$D:$D,T$75,Data!$C:$C,$Q$72,Data!$E:$E,T$76)</f>
        <v>0</v>
      </c>
      <c r="U77" s="117">
        <f>SUMIFS(Data!$L:$L,Data!$G:$G,$P77,Data!$D:$D,U$75,Data!$C:$C,$Q$72,Data!$E:$E,U$76)</f>
        <v>0</v>
      </c>
      <c r="V77" s="117">
        <f>SUMIFS(Data!$L:$L,Data!$G:$G,$P77,Data!$D:$D,V$75,Data!$C:$C,$Q$72,Data!$E:$E,V$76)</f>
        <v>0</v>
      </c>
      <c r="W77" s="117">
        <f>SUMIFS(Data!$L:$L,Data!$G:$G,$P77,Data!$D:$D,W$75,Data!$C:$C,$Q$72,Data!$E:$E,W$76)</f>
        <v>0</v>
      </c>
      <c r="X77" s="117">
        <f>SUMIFS(Data!$L:$L,Data!$G:$G,$P77,Data!$D:$D,X$75,Data!$C:$C,$Q$72,Data!$E:$E,X$76)</f>
        <v>0</v>
      </c>
      <c r="Y77" s="117">
        <f>SUMIFS(Data!$L:$L,Data!$G:$G,$P77,Data!$D:$D,Y$75,Data!$C:$C,$Q$72,Data!$E:$E,Y$76)</f>
        <v>0</v>
      </c>
      <c r="Z77" s="117">
        <f>SUMIFS(Data!$L:$L,Data!$G:$G,$P77,Data!$D:$D,Z$75,Data!$C:$C,$Q$72,Data!$E:$E,Z$76)</f>
        <v>0</v>
      </c>
      <c r="AA77" s="117">
        <f>SUMIFS(Data!$L:$L,Data!$G:$G,$P77,Data!$D:$D,AA$75,Data!$C:$C,$Q$72,Data!$E:$E,AA$76)</f>
        <v>0</v>
      </c>
      <c r="AB77" s="13"/>
      <c r="AC77" s="13"/>
      <c r="AD77" s="13"/>
      <c r="AP77" s="5"/>
      <c r="AQ77" s="5"/>
    </row>
    <row r="78" spans="1:43" ht="15.75" customHeight="1" thickTop="1" thickBot="1" x14ac:dyDescent="0.35">
      <c r="A78" s="5"/>
      <c r="B78" s="91" t="s">
        <v>31</v>
      </c>
      <c r="C78" s="117">
        <f t="shared" si="60"/>
        <v>0.30277349999999997</v>
      </c>
      <c r="D78" s="117">
        <f t="shared" si="60"/>
        <v>0.30277349999999997</v>
      </c>
      <c r="E78" s="117">
        <f t="shared" si="60"/>
        <v>0.30277349999999997</v>
      </c>
      <c r="F78" s="117">
        <f t="shared" si="60"/>
        <v>0.30277349999999997</v>
      </c>
      <c r="G78" s="117">
        <f t="shared" si="60"/>
        <v>0.29847299999999999</v>
      </c>
      <c r="H78" s="117">
        <f>SUMIFS(Data!$L:$L,Data!$G:$G,$B78,Data!$D:$D,H$75,Data!$E:$E,H$76)</f>
        <v>0</v>
      </c>
      <c r="I78" s="117">
        <f>SUMIFS(Data!$L:$L,Data!$G:$G,$B78,Data!$D:$D,I$75,Data!$E:$E,I$76)</f>
        <v>8.1549999999999997E-2</v>
      </c>
      <c r="J78" s="117">
        <f>SUMIFS(Data!$L$134:$L$432,Data!$G$134:$G$432,$B78,Data!$D$134:$D$432,J$75,Data!$E$134:$E$432,J$76)</f>
        <v>0</v>
      </c>
      <c r="K78" s="117">
        <f>SUMIFS(Data!$L$134:$L$432,Data!$G$134:$G$432,$B78,Data!$D$134:$D$432,K$75,Data!$E$134:$E$432,K$76)</f>
        <v>0</v>
      </c>
      <c r="L78" s="117">
        <f>SUMIFS(Data!$L$134:$L$432,Data!$G$134:$G$432,$B78,Data!$D$134:$D$432,L$75,Data!$E$134:$E$432,L$76)</f>
        <v>0</v>
      </c>
      <c r="M78" s="117">
        <f>SUMIFS(Data!$L$134:$L$432,Data!$G$134:$G$432,$B78,Data!$D$134:$D$432,M$75,Data!$E$134:$E$432,M$76)</f>
        <v>0</v>
      </c>
      <c r="O78" s="13"/>
      <c r="P78" s="91" t="s">
        <v>31</v>
      </c>
      <c r="Q78" s="117">
        <f>SUMIFS(Data!$L:$L,Data!$G:$G,$P78,Data!$D:$D,Q$75,Data!$C:$C,$Q$72,Data!$E:$E,Q$76)</f>
        <v>0</v>
      </c>
      <c r="R78" s="117">
        <f>SUMIFS(Data!$L:$L,Data!$G:$G,$P78,Data!$D:$D,R$75,Data!$C:$C,$Q$72,Data!$E:$E,R$76)</f>
        <v>0</v>
      </c>
      <c r="S78" s="117">
        <f>SUMIFS(Data!$L:$L,Data!$G:$G,$P78,Data!$D:$D,S$75,Data!$C:$C,$Q$72,Data!$E:$E,S$76)</f>
        <v>0</v>
      </c>
      <c r="T78" s="117">
        <f>SUMIFS(Data!$L:$L,Data!$G:$G,$P78,Data!$D:$D,T$75,Data!$C:$C,$Q$72,Data!$E:$E,T$76)</f>
        <v>0</v>
      </c>
      <c r="U78" s="117">
        <f>SUMIFS(Data!$L:$L,Data!$G:$G,$P78,Data!$D:$D,U$75,Data!$C:$C,$Q$72,Data!$E:$E,U$76)</f>
        <v>0</v>
      </c>
      <c r="V78" s="117">
        <f>SUMIFS(Data!$L:$L,Data!$G:$G,$P78,Data!$D:$D,V$75,Data!$C:$C,$Q$72,Data!$E:$E,V$76)</f>
        <v>0</v>
      </c>
      <c r="W78" s="117">
        <f>SUMIFS(Data!$L:$L,Data!$G:$G,$P78,Data!$D:$D,W$75,Data!$C:$C,$Q$72,Data!$E:$E,W$76)</f>
        <v>0</v>
      </c>
      <c r="X78" s="117">
        <f>SUMIFS(Data!$L:$L,Data!$G:$G,$P78,Data!$D:$D,X$75,Data!$C:$C,$Q$72,Data!$E:$E,X$76)</f>
        <v>0</v>
      </c>
      <c r="Y78" s="117">
        <f>SUMIFS(Data!$L:$L,Data!$G:$G,$P78,Data!$D:$D,Y$75,Data!$C:$C,$Q$72,Data!$E:$E,Y$76)</f>
        <v>0</v>
      </c>
      <c r="Z78" s="117">
        <f>SUMIFS(Data!$L:$L,Data!$G:$G,$P78,Data!$D:$D,Z$75,Data!$C:$C,$Q$72,Data!$E:$E,Z$76)</f>
        <v>0</v>
      </c>
      <c r="AA78" s="117">
        <f>SUMIFS(Data!$L:$L,Data!$G:$G,$P78,Data!$D:$D,AA$75,Data!$C:$C,$Q$72,Data!$E:$E,AA$76)</f>
        <v>0</v>
      </c>
      <c r="AB78" s="13"/>
      <c r="AC78" s="13"/>
      <c r="AD78" s="13"/>
      <c r="AP78" s="5"/>
      <c r="AQ78" s="5"/>
    </row>
    <row r="79" spans="1:43" ht="15.75" customHeight="1" thickTop="1" thickBot="1" x14ac:dyDescent="0.35">
      <c r="A79" s="5"/>
      <c r="B79" s="91" t="s">
        <v>32</v>
      </c>
      <c r="C79" s="117">
        <f t="shared" si="60"/>
        <v>1616.0891280000001</v>
      </c>
      <c r="D79" s="117">
        <f t="shared" si="60"/>
        <v>1642.85232</v>
      </c>
      <c r="E79" s="117">
        <f t="shared" si="60"/>
        <v>1477.0366755</v>
      </c>
      <c r="F79" s="117">
        <f t="shared" si="60"/>
        <v>1457.3398529999999</v>
      </c>
      <c r="G79" s="117">
        <f t="shared" si="60"/>
        <v>548.43986427999994</v>
      </c>
      <c r="H79" s="117">
        <f>SUMIFS(Data!$L:$L,Data!$G:$G,$B79,Data!$D:$D,H$75,Data!$E:$E,H$76)</f>
        <v>247.00177152000001</v>
      </c>
      <c r="I79" s="117">
        <f>SUMIFS(Data!$L:$L,Data!$G:$G,$B79,Data!$D:$D,I$75,Data!$E:$E,I$76)</f>
        <v>276.62350421999997</v>
      </c>
      <c r="J79" s="117">
        <f>SUMIFS(Data!$L$134:$L$432,Data!$G$134:$G$432,$B79,Data!$D$134:$D$432,J$75,Data!$E$134:$E$432,J$76)</f>
        <v>0</v>
      </c>
      <c r="K79" s="117">
        <f>SUMIFS(Data!$L$134:$L$432,Data!$G$134:$G$432,$B79,Data!$D$134:$D$432,K$75,Data!$E$134:$E$432,K$76)</f>
        <v>0</v>
      </c>
      <c r="L79" s="117">
        <f>SUMIFS(Data!$L$134:$L$432,Data!$G$134:$G$432,$B79,Data!$D$134:$D$432,L$75,Data!$E$134:$E$432,L$76)</f>
        <v>0</v>
      </c>
      <c r="M79" s="117">
        <f>SUMIFS(Data!$L$134:$L$432,Data!$G$134:$G$432,$B79,Data!$D$134:$D$432,M$75,Data!$E$134:$E$432,M$76)</f>
        <v>0</v>
      </c>
      <c r="O79" s="13"/>
      <c r="P79" s="91" t="s">
        <v>32</v>
      </c>
      <c r="Q79" s="117">
        <f>SUMIFS(Data!$L:$L,Data!$G:$G,$P79,Data!$D:$D,Q$75,Data!$C:$C,$Q$72,Data!$E:$E,Q$76)</f>
        <v>0</v>
      </c>
      <c r="R79" s="117">
        <f>SUMIFS(Data!$L:$L,Data!$G:$G,$P79,Data!$D:$D,R$75,Data!$C:$C,$Q$72,Data!$E:$E,R$76)</f>
        <v>0</v>
      </c>
      <c r="S79" s="117">
        <f>SUMIFS(Data!$L:$L,Data!$G:$G,$P79,Data!$D:$D,S$75,Data!$C:$C,$Q$72,Data!$E:$E,S$76)</f>
        <v>0</v>
      </c>
      <c r="T79" s="117">
        <f>SUMIFS(Data!$L:$L,Data!$G:$G,$P79,Data!$D:$D,T$75,Data!$C:$C,$Q$72,Data!$E:$E,T$76)</f>
        <v>0</v>
      </c>
      <c r="U79" s="117">
        <f>SUMIFS(Data!$L:$L,Data!$G:$G,$P79,Data!$D:$D,U$75,Data!$C:$C,$Q$72,Data!$E:$E,U$76)</f>
        <v>0</v>
      </c>
      <c r="V79" s="117">
        <f>SUMIFS(Data!$L:$L,Data!$G:$G,$P79,Data!$D:$D,V$75,Data!$C:$C,$Q$72,Data!$E:$E,V$76)</f>
        <v>0</v>
      </c>
      <c r="W79" s="117">
        <f>SUMIFS(Data!$L:$L,Data!$G:$G,$P79,Data!$D:$D,W$75,Data!$C:$C,$Q$72,Data!$E:$E,W$76)</f>
        <v>0</v>
      </c>
      <c r="X79" s="117">
        <f>SUMIFS(Data!$L:$L,Data!$G:$G,$P79,Data!$D:$D,X$75,Data!$C:$C,$Q$72,Data!$E:$E,X$76)</f>
        <v>0</v>
      </c>
      <c r="Y79" s="117">
        <f>SUMIFS(Data!$L:$L,Data!$G:$G,$P79,Data!$D:$D,Y$75,Data!$C:$C,$Q$72,Data!$E:$E,Y$76)</f>
        <v>0</v>
      </c>
      <c r="Z79" s="117">
        <f>SUMIFS(Data!$L:$L,Data!$G:$G,$P79,Data!$D:$D,Z$75,Data!$C:$C,$Q$72,Data!$E:$E,Z$76)</f>
        <v>0</v>
      </c>
      <c r="AA79" s="117">
        <f>SUMIFS(Data!$L:$L,Data!$G:$G,$P79,Data!$D:$D,AA$75,Data!$C:$C,$Q$72,Data!$E:$E,AA$76)</f>
        <v>0</v>
      </c>
      <c r="AB79" s="13"/>
      <c r="AC79" s="13"/>
      <c r="AD79" s="13"/>
      <c r="AP79" s="5"/>
      <c r="AQ79" s="5"/>
    </row>
    <row r="80" spans="1:43" ht="15.75" customHeight="1" thickTop="1" thickBot="1" x14ac:dyDescent="0.35">
      <c r="A80" s="13"/>
      <c r="B80" s="91" t="s">
        <v>92</v>
      </c>
      <c r="C80" s="117">
        <f t="shared" si="60"/>
        <v>697.46511799999996</v>
      </c>
      <c r="D80" s="117">
        <f t="shared" si="60"/>
        <v>952.60250399999995</v>
      </c>
      <c r="E80" s="117">
        <f t="shared" si="60"/>
        <v>1440.3806340000001</v>
      </c>
      <c r="F80" s="117">
        <f t="shared" si="60"/>
        <v>1922.52487</v>
      </c>
      <c r="G80" s="117">
        <f t="shared" si="60"/>
        <v>1517.7449976</v>
      </c>
      <c r="H80" s="117">
        <f>SUMIFS(Data!$L:$L,Data!$G:$G,$B80,Data!$D:$D,H$75,Data!$E:$E,H$76)</f>
        <v>1322.38711008</v>
      </c>
      <c r="I80" s="117">
        <f>SUMIFS(Data!$L:$L,Data!$G:$G,$B80,Data!$D:$D,I$75,Data!$E:$E,I$76)</f>
        <v>1400.0088163200001</v>
      </c>
      <c r="J80" s="117">
        <f>SUMIFS(Data!$L$134:$L$432,Data!$G$134:$G$432,$B80,Data!$D$134:$D$432,J$75,Data!$E$134:$E$432,J$76)</f>
        <v>0</v>
      </c>
      <c r="K80" s="117">
        <f>SUMIFS(Data!$L$134:$L$432,Data!$G$134:$G$432,$B80,Data!$D$134:$D$432,K$75,Data!$E$134:$E$432,K$76)</f>
        <v>0</v>
      </c>
      <c r="L80" s="117">
        <f>SUMIFS(Data!$L$134:$L$432,Data!$G$134:$G$432,$B80,Data!$D$134:$D$432,L$75,Data!$E$134:$E$432,L$76)</f>
        <v>0</v>
      </c>
      <c r="M80" s="117">
        <f>SUMIFS(Data!$L$134:$L$432,Data!$G$134:$G$432,$B80,Data!$D$134:$D$432,M$75,Data!$E$134:$E$432,M$76)</f>
        <v>0</v>
      </c>
      <c r="O80" s="13"/>
      <c r="P80" s="91" t="s">
        <v>92</v>
      </c>
      <c r="Q80" s="117">
        <f>SUMIFS(Data!$L:$L,Data!$G:$G,$P80,Data!$D:$D,Q$75,Data!$C:$C,$Q$72,Data!$E:$E,Q$76)</f>
        <v>0</v>
      </c>
      <c r="R80" s="117">
        <f>SUMIFS(Data!$L:$L,Data!$G:$G,$P80,Data!$D:$D,R$75,Data!$C:$C,$Q$72,Data!$E:$E,R$76)</f>
        <v>0</v>
      </c>
      <c r="S80" s="117">
        <f>SUMIFS(Data!$L:$L,Data!$G:$G,$P80,Data!$D:$D,S$75,Data!$C:$C,$Q$72,Data!$E:$E,S$76)</f>
        <v>0</v>
      </c>
      <c r="T80" s="117">
        <f>SUMIFS(Data!$L:$L,Data!$G:$G,$P80,Data!$D:$D,T$75,Data!$C:$C,$Q$72,Data!$E:$E,T$76)</f>
        <v>0</v>
      </c>
      <c r="U80" s="117">
        <f>SUMIFS(Data!$L:$L,Data!$G:$G,$P80,Data!$D:$D,U$75,Data!$C:$C,$Q$72,Data!$E:$E,U$76)</f>
        <v>0</v>
      </c>
      <c r="V80" s="117">
        <f>SUMIFS(Data!$L:$L,Data!$G:$G,$P80,Data!$D:$D,V$75,Data!$C:$C,$Q$72,Data!$E:$E,V$76)</f>
        <v>0</v>
      </c>
      <c r="W80" s="117">
        <f>SUMIFS(Data!$L:$L,Data!$G:$G,$P80,Data!$D:$D,W$75,Data!$C:$C,$Q$72,Data!$E:$E,W$76)</f>
        <v>0</v>
      </c>
      <c r="X80" s="117"/>
      <c r="Y80" s="117"/>
      <c r="Z80" s="117"/>
      <c r="AA80" s="117"/>
      <c r="AB80" s="13"/>
      <c r="AC80" s="13"/>
      <c r="AD80" s="13"/>
      <c r="AP80" s="13"/>
      <c r="AQ80" s="13"/>
    </row>
    <row r="81" spans="1:43" ht="15.75" hidden="1" customHeight="1" thickTop="1" thickBot="1" x14ac:dyDescent="0.35">
      <c r="A81" s="13"/>
      <c r="B81" s="91" t="s">
        <v>106</v>
      </c>
      <c r="C81" s="117">
        <f t="shared" si="60"/>
        <v>0</v>
      </c>
      <c r="D81" s="117">
        <f t="shared" si="60"/>
        <v>0</v>
      </c>
      <c r="E81" s="117">
        <f t="shared" si="60"/>
        <v>0</v>
      </c>
      <c r="F81" s="117">
        <f t="shared" si="60"/>
        <v>0</v>
      </c>
      <c r="G81" s="117">
        <f t="shared" si="60"/>
        <v>0</v>
      </c>
      <c r="H81" s="117">
        <f>SUMIFS(Data!$L:$L,Data!$G:$G,$B81,Data!$D:$D,H$75,Data!$E:$E,H$76)</f>
        <v>0</v>
      </c>
      <c r="I81" s="117">
        <f>SUMIFS(Data!$L:$L,Data!$G:$G,$B81,Data!$D:$D,I$75,Data!$E:$E,I$76)</f>
        <v>0</v>
      </c>
      <c r="J81" s="117">
        <f>SUMIFS(Data!$L$134:$L$432,Data!$G$134:$G$432,$B81,Data!$D$134:$D$432,J$75,Data!$E$134:$E$432,J$76)</f>
        <v>0</v>
      </c>
      <c r="K81" s="117">
        <f>SUMIFS(Data!$L$134:$L$432,Data!$G$134:$G$432,$B81,Data!$D$134:$D$432,K$75,Data!$E$134:$E$432,K$76)</f>
        <v>0</v>
      </c>
      <c r="L81" s="117">
        <f>SUMIFS(Data!$L$134:$L$432,Data!$G$134:$G$432,$B81,Data!$D$134:$D$432,L$75,Data!$E$134:$E$432,L$76)</f>
        <v>0</v>
      </c>
      <c r="M81" s="117">
        <f>SUMIFS(Data!$L$134:$L$432,Data!$G$134:$G$432,$B81,Data!$D$134:$D$432,M$75,Data!$E$134:$E$432,M$76)</f>
        <v>0</v>
      </c>
      <c r="O81" s="13"/>
      <c r="P81" s="91" t="s">
        <v>106</v>
      </c>
      <c r="Q81" s="117">
        <f>SUMIFS(Data!$L:$L,Data!$G:$G,$P81,Data!$D:$D,Q$75,Data!$C:$C,$Q$72,Data!$E:$E,Q$76)</f>
        <v>0</v>
      </c>
      <c r="R81" s="117">
        <f>SUMIFS(Data!$L:$L,Data!$G:$G,$P81,Data!$D:$D,R$75,Data!$C:$C,$Q$72,Data!$E:$E,R$76)</f>
        <v>0</v>
      </c>
      <c r="S81" s="117">
        <f>SUMIFS(Data!$L:$L,Data!$G:$G,$P81,Data!$D:$D,S$75,Data!$C:$C,$Q$72,Data!$E:$E,S$76)</f>
        <v>0</v>
      </c>
      <c r="T81" s="117">
        <f>SUMIFS(Data!$L:$L,Data!$G:$G,$P81,Data!$D:$D,T$75,Data!$C:$C,$Q$72,Data!$E:$E,T$76)</f>
        <v>0</v>
      </c>
      <c r="U81" s="117">
        <f>SUMIFS(Data!$L:$L,Data!$G:$G,$P81,Data!$D:$D,U$75,Data!$C:$C,$Q$72,Data!$E:$E,U$76)</f>
        <v>0</v>
      </c>
      <c r="V81" s="117">
        <f>SUMIFS(Data!$L:$L,Data!$G:$G,$P81,Data!$D:$D,V$75,Data!$C:$C,$Q$72,Data!$E:$E,V$76)</f>
        <v>0</v>
      </c>
      <c r="W81" s="117">
        <f>SUMIFS(Data!$L:$L,Data!$G:$G,$P81,Data!$D:$D,W$75,Data!$C:$C,$Q$72,Data!$E:$E,W$76)</f>
        <v>0</v>
      </c>
      <c r="X81" s="117"/>
      <c r="Y81" s="117"/>
      <c r="Z81" s="117"/>
      <c r="AA81" s="117"/>
      <c r="AB81" s="13"/>
      <c r="AC81" s="13"/>
      <c r="AD81" s="13"/>
      <c r="AP81" s="13"/>
      <c r="AQ81" s="13"/>
    </row>
    <row r="82" spans="1:43" ht="15.75" customHeight="1" thickTop="1" thickBot="1" x14ac:dyDescent="0.35">
      <c r="A82" s="13"/>
      <c r="B82" s="91" t="s">
        <v>90</v>
      </c>
      <c r="C82" s="117">
        <f t="shared" si="60"/>
        <v>2.86273</v>
      </c>
      <c r="D82" s="117">
        <f t="shared" si="60"/>
        <v>7.0000559999999998</v>
      </c>
      <c r="E82" s="117">
        <f t="shared" si="60"/>
        <v>2.4561600000000001</v>
      </c>
      <c r="F82" s="117">
        <f t="shared" si="60"/>
        <v>2.3794050000000002</v>
      </c>
      <c r="G82" s="117">
        <f t="shared" si="60"/>
        <v>0.47907761999999998</v>
      </c>
      <c r="H82" s="117">
        <f>SUMIFS(Data!$L:$L,Data!$G:$G,$B82,Data!$D:$D,H$75,Data!$E:$E,H$76)</f>
        <v>0.27951708000000003</v>
      </c>
      <c r="I82" s="117">
        <f>SUMIFS(Data!$L:$L,Data!$G:$G,$B82,Data!$D:$D,I$75,Data!$E:$E,I$76)</f>
        <v>5.3940000000000002E-2</v>
      </c>
      <c r="J82" s="117">
        <f>SUMIFS(Data!$L$134:$L$432,Data!$G$134:$G$432,$B82,Data!$D$134:$D$432,J$75,Data!$E$134:$E$432,J$76)</f>
        <v>0</v>
      </c>
      <c r="K82" s="117">
        <f>SUMIFS(Data!$L$134:$L$432,Data!$G$134:$G$432,$B82,Data!$D$134:$D$432,K$75,Data!$E$134:$E$432,K$76)</f>
        <v>0</v>
      </c>
      <c r="L82" s="117">
        <f>SUMIFS(Data!$L$134:$L$432,Data!$G$134:$G$432,$B82,Data!$D$134:$D$432,L$75,Data!$E$134:$E$432,L$76)</f>
        <v>0</v>
      </c>
      <c r="M82" s="117">
        <f>SUMIFS(Data!$L$134:$L$432,Data!$G$134:$G$432,$B82,Data!$D$134:$D$432,M$75,Data!$E$134:$E$432,M$76)</f>
        <v>0</v>
      </c>
      <c r="O82" s="13"/>
      <c r="P82" s="91" t="s">
        <v>90</v>
      </c>
      <c r="Q82" s="117">
        <f>SUMIFS(Data!$L:$L,Data!$G:$G,$P82,Data!$D:$D,Q$75,Data!$C:$C,$Q$72,Data!$E:$E,Q$76)</f>
        <v>0</v>
      </c>
      <c r="R82" s="117">
        <f>SUMIFS(Data!$L:$L,Data!$G:$G,$P82,Data!$D:$D,R$75,Data!$C:$C,$Q$72,Data!$E:$E,R$76)</f>
        <v>0</v>
      </c>
      <c r="S82" s="117">
        <f>SUMIFS(Data!$L:$L,Data!$G:$G,$P82,Data!$D:$D,S$75,Data!$C:$C,$Q$72,Data!$E:$E,S$76)</f>
        <v>0</v>
      </c>
      <c r="T82" s="117">
        <f>SUMIFS(Data!$L:$L,Data!$G:$G,$P82,Data!$D:$D,T$75,Data!$C:$C,$Q$72,Data!$E:$E,T$76)</f>
        <v>0</v>
      </c>
      <c r="U82" s="117">
        <f>SUMIFS(Data!$L:$L,Data!$G:$G,$P82,Data!$D:$D,U$75,Data!$C:$C,$Q$72,Data!$E:$E,U$76)</f>
        <v>0</v>
      </c>
      <c r="V82" s="117">
        <f>SUMIFS(Data!$L:$L,Data!$G:$G,$P82,Data!$D:$D,V$75,Data!$C:$C,$Q$72,Data!$E:$E,V$76)</f>
        <v>0</v>
      </c>
      <c r="W82" s="117">
        <f>SUMIFS(Data!$L:$L,Data!$G:$G,$P82,Data!$D:$D,W$75,Data!$C:$C,$Q$72,Data!$E:$E,W$76)</f>
        <v>0</v>
      </c>
      <c r="X82" s="117"/>
      <c r="Y82" s="117"/>
      <c r="Z82" s="117"/>
      <c r="AA82" s="117"/>
      <c r="AB82" s="13"/>
      <c r="AC82" s="13"/>
      <c r="AD82" s="13"/>
      <c r="AP82" s="13"/>
      <c r="AQ82" s="13"/>
    </row>
    <row r="83" spans="1:43" ht="15.75" hidden="1" customHeight="1" thickTop="1" thickBot="1" x14ac:dyDescent="0.35">
      <c r="A83" s="5"/>
      <c r="B83" s="91" t="s">
        <v>100</v>
      </c>
      <c r="C83" s="117">
        <f t="shared" si="60"/>
        <v>0</v>
      </c>
      <c r="D83" s="117">
        <f t="shared" si="60"/>
        <v>0</v>
      </c>
      <c r="E83" s="117">
        <f t="shared" si="60"/>
        <v>0</v>
      </c>
      <c r="F83" s="117">
        <f t="shared" si="60"/>
        <v>0</v>
      </c>
      <c r="G83" s="117">
        <f t="shared" si="60"/>
        <v>0</v>
      </c>
      <c r="H83" s="117">
        <f>SUMIFS(Data!$L:$L,Data!$G:$G,$B83,Data!$D:$D,H$75,Data!$E:$E,H$76)</f>
        <v>0</v>
      </c>
      <c r="I83" s="117">
        <f>SUMIFS(Data!$L:$L,Data!$G:$G,$B83,Data!$D:$D,I$75,Data!$E:$E,I$76)</f>
        <v>0</v>
      </c>
      <c r="J83" s="117">
        <f>SUMIFS(Data!$L$134:$L$432,Data!$G$134:$G$432,$B83,Data!$D$134:$D$432,J$75,Data!$E$134:$E$432,J$76)</f>
        <v>0</v>
      </c>
      <c r="K83" s="117">
        <f>SUMIFS(Data!$L$134:$L$432,Data!$G$134:$G$432,$B83,Data!$D$134:$D$432,K$75,Data!$E$134:$E$432,K$76)</f>
        <v>0</v>
      </c>
      <c r="L83" s="117">
        <f>SUMIFS(Data!$L$134:$L$432,Data!$G$134:$G$432,$B83,Data!$D$134:$D$432,L$75,Data!$E$134:$E$432,L$76)</f>
        <v>0</v>
      </c>
      <c r="M83" s="117">
        <f>SUMIFS(Data!$L$134:$L$432,Data!$G$134:$G$432,$B83,Data!$D$134:$D$432,M$75,Data!$E$134:$E$432,M$76)</f>
        <v>0</v>
      </c>
      <c r="O83" s="13"/>
      <c r="P83" s="91" t="s">
        <v>100</v>
      </c>
      <c r="Q83" s="117">
        <f>SUMIFS(Data!$L:$L,Data!$G:$G,$P83,Data!$D:$D,Q$75,Data!$C:$C,$Q$72,Data!$E:$E,Q$76)</f>
        <v>0</v>
      </c>
      <c r="R83" s="117">
        <f>SUMIFS(Data!$L:$L,Data!$G:$G,$P83,Data!$D:$D,R$75,Data!$C:$C,$Q$72,Data!$E:$E,R$76)</f>
        <v>0</v>
      </c>
      <c r="S83" s="117">
        <f>SUMIFS(Data!$L:$L,Data!$G:$G,$P83,Data!$D:$D,S$75,Data!$C:$C,$Q$72,Data!$E:$E,S$76)</f>
        <v>0</v>
      </c>
      <c r="T83" s="117">
        <f>SUMIFS(Data!$L:$L,Data!$G:$G,$P83,Data!$D:$D,T$75,Data!$C:$C,$Q$72,Data!$E:$E,T$76)</f>
        <v>0</v>
      </c>
      <c r="U83" s="117">
        <f>SUMIFS(Data!$L:$L,Data!$G:$G,$P83,Data!$D:$D,U$75,Data!$C:$C,$Q$72,Data!$E:$E,U$76)</f>
        <v>0</v>
      </c>
      <c r="V83" s="117">
        <f>SUMIFS(Data!$L:$L,Data!$G:$G,$P83,Data!$D:$D,V$75,Data!$C:$C,$Q$72,Data!$E:$E,V$76)</f>
        <v>0</v>
      </c>
      <c r="W83" s="117">
        <f>SUMIFS(Data!$L:$L,Data!$G:$G,$P83,Data!$D:$D,W$75,Data!$C:$C,$Q$72,Data!$E:$E,W$76)</f>
        <v>0</v>
      </c>
      <c r="X83" s="117">
        <f>SUMIFS(Data!$L:$L,Data!$G:$G,$P83,Data!$D:$D,X$75,Data!$C:$C,$Q$72,Data!$E:$E,X$76)</f>
        <v>0</v>
      </c>
      <c r="Y83" s="117">
        <f>SUMIFS(Data!$L:$L,Data!$G:$G,$P83,Data!$D:$D,Y$75,Data!$C:$C,$Q$72,Data!$E:$E,Y$76)</f>
        <v>0</v>
      </c>
      <c r="Z83" s="117">
        <f>SUMIFS(Data!$L:$L,Data!$G:$G,$P83,Data!$D:$D,Z$75,Data!$C:$C,$Q$72,Data!$E:$E,Z$76)</f>
        <v>0</v>
      </c>
      <c r="AA83" s="117">
        <f>SUMIFS(Data!$L:$L,Data!$G:$G,$P83,Data!$D:$D,AA$75,Data!$C:$C,$Q$72,Data!$E:$E,AA$76)</f>
        <v>0</v>
      </c>
      <c r="AB83" s="13"/>
      <c r="AC83" s="13"/>
      <c r="AD83" s="13"/>
      <c r="AP83" s="5"/>
      <c r="AQ83" s="5"/>
    </row>
    <row r="84" spans="1:43" ht="15.75" customHeight="1" thickTop="1" thickBot="1" x14ac:dyDescent="0.35">
      <c r="A84" s="5"/>
      <c r="B84" s="114" t="s">
        <v>56</v>
      </c>
      <c r="C84" s="115">
        <f t="shared" ref="C84:M84" si="61">SUM(C77:C83)</f>
        <v>2356.0652055</v>
      </c>
      <c r="D84" s="115">
        <f t="shared" si="61"/>
        <v>2648.9426384999997</v>
      </c>
      <c r="E84" s="115">
        <f t="shared" si="61"/>
        <v>2989.8293580000004</v>
      </c>
      <c r="F84" s="115">
        <f t="shared" si="61"/>
        <v>3489.9565465000001</v>
      </c>
      <c r="G84" s="115">
        <f t="shared" si="61"/>
        <v>2168.8501046174315</v>
      </c>
      <c r="H84" s="115">
        <f t="shared" si="61"/>
        <v>1684.2696245094471</v>
      </c>
      <c r="I84" s="115">
        <f t="shared" si="61"/>
        <v>1972.387210765</v>
      </c>
      <c r="J84" s="115">
        <f t="shared" si="61"/>
        <v>0</v>
      </c>
      <c r="K84" s="115">
        <f t="shared" si="61"/>
        <v>0</v>
      </c>
      <c r="L84" s="115">
        <f t="shared" si="61"/>
        <v>0</v>
      </c>
      <c r="M84" s="116">
        <f t="shared" si="61"/>
        <v>0</v>
      </c>
      <c r="O84" s="13"/>
      <c r="P84" s="114" t="s">
        <v>56</v>
      </c>
      <c r="Q84" s="115">
        <f t="shared" ref="Q84:AA84" si="62">SUM(Q77:Q83)</f>
        <v>0</v>
      </c>
      <c r="R84" s="115">
        <f t="shared" si="62"/>
        <v>0</v>
      </c>
      <c r="S84" s="115">
        <f t="shared" si="62"/>
        <v>0</v>
      </c>
      <c r="T84" s="115">
        <f t="shared" si="62"/>
        <v>0</v>
      </c>
      <c r="U84" s="115">
        <f t="shared" si="62"/>
        <v>0</v>
      </c>
      <c r="V84" s="115">
        <f t="shared" si="62"/>
        <v>0</v>
      </c>
      <c r="W84" s="115">
        <f t="shared" si="62"/>
        <v>0</v>
      </c>
      <c r="X84" s="115">
        <f t="shared" si="62"/>
        <v>0</v>
      </c>
      <c r="Y84" s="115">
        <f t="shared" si="62"/>
        <v>0</v>
      </c>
      <c r="Z84" s="115">
        <f t="shared" si="62"/>
        <v>0</v>
      </c>
      <c r="AA84" s="115">
        <f t="shared" si="62"/>
        <v>0</v>
      </c>
      <c r="AB84" s="13"/>
      <c r="AC84" s="13"/>
      <c r="AD84" s="13"/>
      <c r="AP84" s="5"/>
      <c r="AQ84" s="5"/>
    </row>
    <row r="85" spans="1:43" ht="15.75" customHeight="1" thickTop="1" thickBot="1" x14ac:dyDescent="0.35">
      <c r="A85" s="5"/>
      <c r="B85" s="113" t="s">
        <v>46</v>
      </c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10"/>
      <c r="O85" s="13"/>
      <c r="P85" s="113" t="s">
        <v>46</v>
      </c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3"/>
      <c r="AC85" s="13"/>
      <c r="AD85" s="13"/>
      <c r="AP85" s="5"/>
      <c r="AQ85" s="5"/>
    </row>
    <row r="86" spans="1:43" ht="15.75" customHeight="1" thickTop="1" thickBot="1" x14ac:dyDescent="0.35">
      <c r="A86" s="5"/>
      <c r="B86" s="97" t="s">
        <v>30</v>
      </c>
      <c r="C86" s="117">
        <f t="shared" ref="C86:G89" si="63">C23/2</f>
        <v>321.16981399999997</v>
      </c>
      <c r="D86" s="117">
        <f t="shared" si="63"/>
        <v>276.95872500000002</v>
      </c>
      <c r="E86" s="117">
        <f t="shared" si="63"/>
        <v>402.99557649999997</v>
      </c>
      <c r="F86" s="117">
        <f t="shared" si="63"/>
        <v>473.51851249999993</v>
      </c>
      <c r="G86" s="117">
        <f t="shared" si="63"/>
        <v>414.88063756235323</v>
      </c>
      <c r="H86" s="117">
        <f>SUMIFS(Data!$L:$L,Data!$G:$G,$B86,Data!$D:$D,H$75,Data!$E:$E,H$76)</f>
        <v>421.99819041181917</v>
      </c>
      <c r="I86" s="117">
        <f>SUMIFS(Data!$L:$L,Data!$G:$G,$B86,Data!$D:$D,I$75,Data!$E:$E,I$76)</f>
        <v>1308.3654054849999</v>
      </c>
      <c r="J86" s="117">
        <f>SUMIFS(Data!$L$134:$L$432,Data!$G$134:$G$432,$B86,Data!$D$134:$D$432,J$75,Data!$E$134:$E$432,J$76)</f>
        <v>0</v>
      </c>
      <c r="K86" s="117">
        <f>SUMIFS(Data!$L$134:$L$432,Data!$G$134:$G$432,$B86,Data!$D$134:$D$432,K$75,Data!$E$134:$E$432,K$76)</f>
        <v>0</v>
      </c>
      <c r="L86" s="117">
        <f>SUMIFS(Data!$L$134:$L$432,Data!$G$134:$G$432,$B86,Data!$D$134:$D$432,L$75,Data!$E$134:$E$432,L$76)</f>
        <v>0</v>
      </c>
      <c r="M86" s="117">
        <f>SUMIFS(Data!$L$134:$L$432,Data!$G$134:$G$432,$B86,Data!$D$134:$D$432,M$75,Data!$E$134:$E$432,M$76)</f>
        <v>0</v>
      </c>
      <c r="O86" s="13"/>
      <c r="P86" s="97" t="s">
        <v>30</v>
      </c>
      <c r="Q86" s="117">
        <f>SUMIFS(Data!$L:$L,Data!$G:$G,$P86,Data!$D:$D,Q$75,Data!$C:$C,$Q$72,Data!$E:$E,Q$76)</f>
        <v>0</v>
      </c>
      <c r="R86" s="117">
        <f>SUMIFS(Data!$L:$L,Data!$G:$G,$P86,Data!$D:$D,R$75,Data!$C:$C,$Q$72,Data!$E:$E,R$76)</f>
        <v>0</v>
      </c>
      <c r="S86" s="117">
        <f>SUMIFS(Data!$L:$L,Data!$G:$G,$P86,Data!$D:$D,S$75,Data!$C:$C,$Q$72,Data!$E:$E,S$76)</f>
        <v>0</v>
      </c>
      <c r="T86" s="117">
        <f>SUMIFS(Data!$L:$L,Data!$G:$G,$P86,Data!$D:$D,T$75,Data!$C:$C,$Q$72,Data!$E:$E,T$76)</f>
        <v>0</v>
      </c>
      <c r="U86" s="117">
        <f>SUMIFS(Data!$L:$L,Data!$G:$G,$P86,Data!$D:$D,U$75,Data!$C:$C,$Q$72,Data!$E:$E,U$76)</f>
        <v>0</v>
      </c>
      <c r="V86" s="117">
        <f>SUMIFS(Data!$L:$L,Data!$G:$G,$P86,Data!$D:$D,V$75,Data!$C:$C,$Q$72,Data!$E:$E,V$76)</f>
        <v>0</v>
      </c>
      <c r="W86" s="117">
        <f>SUMIFS(Data!$L:$L,Data!$G:$G,$P86,Data!$D:$D,W$75,Data!$C:$C,$Q$72,Data!$E:$E,W$76)</f>
        <v>0</v>
      </c>
      <c r="X86" s="117">
        <f>SUMIFS(Data!$L$134:$L$432,Data!$G$134:$G$432,$P86,Data!$D$134:$D$432,X$75,Data!$E$134:$E$432,X$76)</f>
        <v>0</v>
      </c>
      <c r="Y86" s="117">
        <f>SUMIFS(Data!$L$134:$L$432,Data!$G$134:$G$432,$P86,Data!$D$134:$D$432,Y$75,Data!$E$134:$E$432,Y$76)</f>
        <v>0</v>
      </c>
      <c r="Z86" s="117">
        <f>SUMIFS(Data!$L$134:$L$432,Data!$G$134:$G$432,$P86,Data!$D$134:$D$432,Z$75,Data!$E$134:$E$432,Z$76)</f>
        <v>0</v>
      </c>
      <c r="AA86" s="117">
        <f>SUMIFS(Data!$L$134:$L$432,Data!$G$134:$G$432,$P86,Data!$D$134:$D$432,AA$75,Data!$E$134:$E$432,AA$76)</f>
        <v>0</v>
      </c>
      <c r="AB86" s="13"/>
      <c r="AC86" s="13"/>
      <c r="AD86" s="13"/>
      <c r="AP86" s="5"/>
      <c r="AQ86" s="5"/>
    </row>
    <row r="87" spans="1:43" ht="15.75" customHeight="1" thickTop="1" thickBot="1" x14ac:dyDescent="0.35">
      <c r="A87" s="13"/>
      <c r="B87" s="97" t="s">
        <v>29</v>
      </c>
      <c r="C87" s="117">
        <f t="shared" si="63"/>
        <v>0</v>
      </c>
      <c r="D87" s="117">
        <f t="shared" si="63"/>
        <v>0</v>
      </c>
      <c r="E87" s="117">
        <f t="shared" si="63"/>
        <v>0</v>
      </c>
      <c r="F87" s="117">
        <f t="shared" si="63"/>
        <v>0</v>
      </c>
      <c r="G87" s="117">
        <f t="shared" si="63"/>
        <v>0</v>
      </c>
      <c r="H87" s="117">
        <f>SUMIFS(Data!$L:$L,Data!$G:$G,$B87,Data!$D:$D,H$75,Data!$E:$E,H$76)</f>
        <v>0</v>
      </c>
      <c r="I87" s="117">
        <f>SUMIFS(Data!$L:$L,Data!$G:$G,$B87,Data!$D:$D,I$75,Data!$E:$E,I$76)</f>
        <v>0</v>
      </c>
      <c r="J87" s="117">
        <f>SUMIFS(Data!$L$134:$L$432,Data!$G$134:$G$432,$B87,Data!$D$134:$D$432,J$75,Data!$E$134:$E$432,J$76)</f>
        <v>0</v>
      </c>
      <c r="K87" s="117">
        <f>SUMIFS(Data!$L$134:$L$432,Data!$G$134:$G$432,$B87,Data!$D$134:$D$432,K$75,Data!$E$134:$E$432,K$76)</f>
        <v>0</v>
      </c>
      <c r="L87" s="117">
        <f>SUMIFS(Data!$L$134:$L$432,Data!$G$134:$G$432,$B87,Data!$D$134:$D$432,L$75,Data!$E$134:$E$432,L$76)</f>
        <v>0</v>
      </c>
      <c r="M87" s="117">
        <f>SUMIFS(Data!$L$134:$L$432,Data!$G$134:$G$432,$B87,Data!$D$134:$D$432,M$75,Data!$E$134:$E$432,M$76)</f>
        <v>0</v>
      </c>
      <c r="O87" s="13"/>
      <c r="P87" s="97" t="s">
        <v>29</v>
      </c>
      <c r="Q87" s="117">
        <f>SUMIFS(Data!$L:$L,Data!$G:$G,$P87,Data!$D:$D,Q$75,Data!$C:$C,$Q$72,Data!$E:$E,Q$76)</f>
        <v>0</v>
      </c>
      <c r="R87" s="117">
        <f>SUMIFS(Data!$L:$L,Data!$G:$G,$P87,Data!$D:$D,R$75,Data!$C:$C,$Q$72,Data!$E:$E,R$76)</f>
        <v>0</v>
      </c>
      <c r="S87" s="117">
        <f>SUMIFS(Data!$L:$L,Data!$G:$G,$P87,Data!$D:$D,S$75,Data!$C:$C,$Q$72,Data!$E:$E,S$76)</f>
        <v>0</v>
      </c>
      <c r="T87" s="117">
        <f>SUMIFS(Data!$L:$L,Data!$G:$G,$P87,Data!$D:$D,T$75,Data!$C:$C,$Q$72,Data!$E:$E,T$76)</f>
        <v>0</v>
      </c>
      <c r="U87" s="117">
        <f>SUMIFS(Data!$L:$L,Data!$G:$G,$P87,Data!$D:$D,U$75,Data!$C:$C,$Q$72,Data!$E:$E,U$76)</f>
        <v>0</v>
      </c>
      <c r="V87" s="117">
        <f>SUMIFS(Data!$L:$L,Data!$G:$G,$P87,Data!$D:$D,V$75,Data!$C:$C,$Q$72,Data!$E:$E,V$76)</f>
        <v>0</v>
      </c>
      <c r="W87" s="117">
        <f>SUMIFS(Data!$L:$L,Data!$G:$G,$P87,Data!$D:$D,W$75,Data!$C:$C,$Q$72,Data!$E:$E,W$76)</f>
        <v>0</v>
      </c>
      <c r="X87" s="117"/>
      <c r="Y87" s="117"/>
      <c r="Z87" s="117"/>
      <c r="AA87" s="117"/>
      <c r="AB87" s="13"/>
      <c r="AC87" s="13"/>
      <c r="AD87" s="13"/>
      <c r="AP87" s="13"/>
      <c r="AQ87" s="13"/>
    </row>
    <row r="88" spans="1:43" ht="15.75" customHeight="1" thickTop="1" thickBot="1" x14ac:dyDescent="0.35">
      <c r="A88" s="13"/>
      <c r="B88" s="97" t="s">
        <v>108</v>
      </c>
      <c r="C88" s="117">
        <f t="shared" si="63"/>
        <v>31.710173000000001</v>
      </c>
      <c r="D88" s="117">
        <f t="shared" si="63"/>
        <v>33.651375999999999</v>
      </c>
      <c r="E88" s="117">
        <f t="shared" si="63"/>
        <v>46.097172</v>
      </c>
      <c r="F88" s="117">
        <f t="shared" si="63"/>
        <v>144.157827</v>
      </c>
      <c r="G88" s="117">
        <f t="shared" si="63"/>
        <v>211.40988159999998</v>
      </c>
      <c r="H88" s="117">
        <f>SUMIFS(Data!$L:$L,Data!$G:$G,$B88,Data!$D:$D,H$75,Data!$E:$E,H$76)</f>
        <v>217.05214180000002</v>
      </c>
      <c r="I88" s="117">
        <f>SUMIFS(Data!$L:$L,Data!$G:$G,$B88,Data!$D:$D,I$75,Data!$E:$E,I$76)</f>
        <v>330.36559090999998</v>
      </c>
      <c r="J88" s="117">
        <f>SUMIFS(Data!$L$134:$L$432,Data!$G$134:$G$432,$B88,Data!$D$134:$D$432,J$75,Data!$E$134:$E$432,J$76)</f>
        <v>0</v>
      </c>
      <c r="K88" s="117">
        <f>SUMIFS(Data!$L$134:$L$432,Data!$G$134:$G$432,$B88,Data!$D$134:$D$432,K$75,Data!$E$134:$E$432,K$76)</f>
        <v>0</v>
      </c>
      <c r="L88" s="117">
        <f>SUMIFS(Data!$L$134:$L$432,Data!$G$134:$G$432,$B88,Data!$D$134:$D$432,L$75,Data!$E$134:$E$432,L$76)</f>
        <v>0</v>
      </c>
      <c r="M88" s="117">
        <f>SUMIFS(Data!$L$134:$L$432,Data!$G$134:$G$432,$B88,Data!$D$134:$D$432,M$75,Data!$E$134:$E$432,M$76)</f>
        <v>0</v>
      </c>
      <c r="O88" s="13"/>
      <c r="P88" s="97" t="s">
        <v>108</v>
      </c>
      <c r="Q88" s="117">
        <f>SUMIFS(Data!$L:$L,Data!$G:$G,$P88,Data!$D:$D,Q$75,Data!$C:$C,$Q$72,Data!$E:$E,Q$76)</f>
        <v>0</v>
      </c>
      <c r="R88" s="117">
        <f>SUMIFS(Data!$L:$L,Data!$G:$G,$P88,Data!$D:$D,R$75,Data!$C:$C,$Q$72,Data!$E:$E,R$76)</f>
        <v>0</v>
      </c>
      <c r="S88" s="117">
        <f>SUMIFS(Data!$L:$L,Data!$G:$G,$P88,Data!$D:$D,S$75,Data!$C:$C,$Q$72,Data!$E:$E,S$76)</f>
        <v>0</v>
      </c>
      <c r="T88" s="117">
        <f>SUMIFS(Data!$L:$L,Data!$G:$G,$P88,Data!$D:$D,T$75,Data!$C:$C,$Q$72,Data!$E:$E,T$76)</f>
        <v>0</v>
      </c>
      <c r="U88" s="117">
        <f>SUMIFS(Data!$L:$L,Data!$G:$G,$P88,Data!$D:$D,U$75,Data!$C:$C,$Q$72,Data!$E:$E,U$76)</f>
        <v>0</v>
      </c>
      <c r="V88" s="117">
        <f>SUMIFS(Data!$L:$L,Data!$G:$G,$P88,Data!$D:$D,V$75,Data!$C:$C,$Q$72,Data!$E:$E,V$76)</f>
        <v>0</v>
      </c>
      <c r="W88" s="117">
        <f>SUMIFS(Data!$L:$L,Data!$G:$G,$P88,Data!$D:$D,W$75,Data!$C:$C,$Q$72,Data!$E:$E,W$76)</f>
        <v>0</v>
      </c>
      <c r="X88" s="117"/>
      <c r="Y88" s="117"/>
      <c r="Z88" s="117"/>
      <c r="AA88" s="117"/>
      <c r="AB88" s="13"/>
      <c r="AC88" s="13"/>
      <c r="AD88" s="13"/>
      <c r="AP88" s="13"/>
      <c r="AQ88" s="13"/>
    </row>
    <row r="89" spans="1:43" ht="15.75" customHeight="1" thickTop="1" thickBot="1" x14ac:dyDescent="0.35">
      <c r="A89" s="5"/>
      <c r="B89" s="97" t="s">
        <v>105</v>
      </c>
      <c r="C89" s="117">
        <f t="shared" si="63"/>
        <v>45.052424999999999</v>
      </c>
      <c r="D89" s="117">
        <f t="shared" si="63"/>
        <v>23.326544999999999</v>
      </c>
      <c r="E89" s="117">
        <f t="shared" si="63"/>
        <v>24.981165000000001</v>
      </c>
      <c r="F89" s="117">
        <f t="shared" si="63"/>
        <v>24.585495000000002</v>
      </c>
      <c r="G89" s="117">
        <f t="shared" si="63"/>
        <v>24.585495000000002</v>
      </c>
      <c r="H89" s="117">
        <f>SUMIFS(Data!$L:$L,Data!$G:$G,$B89,Data!$D:$D,H$75,Data!$E:$E,H$76)</f>
        <v>24.585495000000002</v>
      </c>
      <c r="I89" s="117">
        <f>SUMIFS(Data!$L:$L,Data!$G:$G,$B89,Data!$D:$D,I$75,Data!$E:$E,I$76)</f>
        <v>37.136360800000006</v>
      </c>
      <c r="J89" s="117">
        <f>SUMIFS(Data!$L$134:$L$432,Data!$G$134:$G$432,$B89,Data!$D$134:$D$432,J$75,Data!$E$134:$E$432,J$76)</f>
        <v>0</v>
      </c>
      <c r="K89" s="117">
        <f>SUMIFS(Data!$L$134:$L$432,Data!$G$134:$G$432,$B89,Data!$D$134:$D$432,K$75,Data!$E$134:$E$432,K$76)</f>
        <v>0</v>
      </c>
      <c r="L89" s="117">
        <f>SUMIFS(Data!$L$134:$L$432,Data!$G$134:$G$432,$B89,Data!$D$134:$D$432,L$75,Data!$E$134:$E$432,L$76)</f>
        <v>0</v>
      </c>
      <c r="M89" s="117">
        <f>SUMIFS(Data!$L$134:$L$432,Data!$G$134:$G$432,$B89,Data!$D$134:$D$432,M$75,Data!$E$134:$E$432,M$76)</f>
        <v>0</v>
      </c>
      <c r="O89" s="13"/>
      <c r="P89" s="97" t="s">
        <v>105</v>
      </c>
      <c r="Q89" s="117">
        <f>SUMIFS(Data!$L:$L,Data!$G:$G,$P89,Data!$D:$D,Q$75,Data!$C:$C,$Q$72,Data!$E:$E,Q$76)</f>
        <v>0</v>
      </c>
      <c r="R89" s="117">
        <f>SUMIFS(Data!$L:$L,Data!$G:$G,$P89,Data!$D:$D,R$75,Data!$C:$C,$Q$72,Data!$E:$E,R$76)</f>
        <v>0</v>
      </c>
      <c r="S89" s="117">
        <f>SUMIFS(Data!$L:$L,Data!$G:$G,$P89,Data!$D:$D,S$75,Data!$C:$C,$Q$72,Data!$E:$E,S$76)</f>
        <v>0</v>
      </c>
      <c r="T89" s="117">
        <f>SUMIFS(Data!$L:$L,Data!$G:$G,$P89,Data!$D:$D,T$75,Data!$C:$C,$Q$72,Data!$E:$E,T$76)</f>
        <v>0</v>
      </c>
      <c r="U89" s="117">
        <f>SUMIFS(Data!$L:$L,Data!$G:$G,$P89,Data!$D:$D,U$75,Data!$C:$C,$Q$72,Data!$E:$E,U$76)</f>
        <v>0</v>
      </c>
      <c r="V89" s="117">
        <f>SUMIFS(Data!$L:$L,Data!$G:$G,$P89,Data!$D:$D,V$75,Data!$C:$C,$Q$72,Data!$E:$E,V$76)</f>
        <v>0</v>
      </c>
      <c r="W89" s="117">
        <f>SUMIFS(Data!$L:$L,Data!$G:$G,$P89,Data!$D:$D,W$75,Data!$C:$C,$Q$72,Data!$E:$E,W$76)</f>
        <v>0</v>
      </c>
      <c r="X89" s="117">
        <f>SUMIFS(Data!$L$134:$L$432,Data!$G$134:$G$432,$P89,Data!$D$134:$D$432,X$75,Data!$E$134:$E$432,X$76)</f>
        <v>0</v>
      </c>
      <c r="Y89" s="117">
        <f>SUMIFS(Data!$L$134:$L$432,Data!$G$134:$G$432,$P89,Data!$D$134:$D$432,Y$75,Data!$E$134:$E$432,Y$76)</f>
        <v>0</v>
      </c>
      <c r="Z89" s="117">
        <f>SUMIFS(Data!$L$134:$L$432,Data!$G$134:$G$432,$P89,Data!$D$134:$D$432,Z$75,Data!$E$134:$E$432,Z$76)</f>
        <v>0</v>
      </c>
      <c r="AA89" s="117">
        <f>SUMIFS(Data!$L$134:$L$432,Data!$G$134:$G$432,$P89,Data!$D$134:$D$432,AA$75,Data!$E$134:$E$432,AA$76)</f>
        <v>0</v>
      </c>
      <c r="AB89" s="13"/>
      <c r="AC89" s="13"/>
      <c r="AD89" s="13"/>
      <c r="AP89" s="5"/>
      <c r="AQ89" s="5"/>
    </row>
    <row r="90" spans="1:43" ht="15.75" customHeight="1" thickTop="1" thickBot="1" x14ac:dyDescent="0.35">
      <c r="A90" s="13"/>
      <c r="B90" s="105" t="s">
        <v>55</v>
      </c>
      <c r="C90" s="106">
        <f>SUM(C86:C89)</f>
        <v>397.932412</v>
      </c>
      <c r="D90" s="106">
        <f t="shared" ref="D90:M90" si="64">SUM(D86:D89)</f>
        <v>333.936646</v>
      </c>
      <c r="E90" s="106">
        <f t="shared" ref="E90:J90" si="65">SUM(E86:E89)</f>
        <v>474.07391349999995</v>
      </c>
      <c r="F90" s="106">
        <f t="shared" si="65"/>
        <v>642.26183449999996</v>
      </c>
      <c r="G90" s="106">
        <f t="shared" si="65"/>
        <v>650.87601416235327</v>
      </c>
      <c r="H90" s="106">
        <f t="shared" si="65"/>
        <v>663.63582721181922</v>
      </c>
      <c r="I90" s="106">
        <f t="shared" si="65"/>
        <v>1675.8673571949998</v>
      </c>
      <c r="J90" s="106">
        <f t="shared" si="65"/>
        <v>0</v>
      </c>
      <c r="K90" s="106">
        <f t="shared" si="64"/>
        <v>0</v>
      </c>
      <c r="L90" s="106">
        <f t="shared" si="64"/>
        <v>0</v>
      </c>
      <c r="M90" s="107">
        <f t="shared" si="64"/>
        <v>0</v>
      </c>
      <c r="O90" s="13"/>
      <c r="P90" s="105" t="s">
        <v>55</v>
      </c>
      <c r="Q90" s="106">
        <f>SUM(Q86:Q89)</f>
        <v>0</v>
      </c>
      <c r="R90" s="106">
        <f t="shared" ref="R90:AA90" si="66">SUM(R86:R89)</f>
        <v>0</v>
      </c>
      <c r="S90" s="106">
        <f t="shared" ref="S90:X90" si="67">SUM(S86:S89)</f>
        <v>0</v>
      </c>
      <c r="T90" s="106">
        <f t="shared" si="67"/>
        <v>0</v>
      </c>
      <c r="U90" s="106">
        <f t="shared" si="67"/>
        <v>0</v>
      </c>
      <c r="V90" s="106">
        <f t="shared" si="67"/>
        <v>0</v>
      </c>
      <c r="W90" s="106">
        <f t="shared" si="67"/>
        <v>0</v>
      </c>
      <c r="X90" s="106">
        <f t="shared" si="67"/>
        <v>0</v>
      </c>
      <c r="Y90" s="106">
        <f t="shared" si="66"/>
        <v>0</v>
      </c>
      <c r="Z90" s="106">
        <f t="shared" si="66"/>
        <v>0</v>
      </c>
      <c r="AA90" s="106">
        <f t="shared" si="66"/>
        <v>0</v>
      </c>
      <c r="AB90" s="13"/>
      <c r="AC90" s="13"/>
      <c r="AD90" s="13"/>
      <c r="AP90" s="13"/>
      <c r="AQ90" s="13"/>
    </row>
    <row r="91" spans="1:43" ht="15.75" customHeight="1" thickTop="1" thickBot="1" x14ac:dyDescent="0.35">
      <c r="A91" s="13"/>
      <c r="B91" s="102" t="s">
        <v>47</v>
      </c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4"/>
      <c r="O91" s="13"/>
      <c r="P91" s="102" t="s">
        <v>47</v>
      </c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B91" s="13"/>
      <c r="AC91" s="13"/>
      <c r="AD91" s="13"/>
      <c r="AP91" s="13"/>
      <c r="AQ91" s="13"/>
    </row>
    <row r="92" spans="1:43" ht="15.75" customHeight="1" thickTop="1" thickBot="1" x14ac:dyDescent="0.35">
      <c r="A92" s="5"/>
      <c r="B92" s="100" t="s">
        <v>12</v>
      </c>
      <c r="C92" s="117">
        <f t="shared" ref="C92:G96" si="68">C29/2</f>
        <v>54.458910000000003</v>
      </c>
      <c r="D92" s="117">
        <f t="shared" si="68"/>
        <v>6.1215000000000002</v>
      </c>
      <c r="E92" s="117">
        <f t="shared" si="68"/>
        <v>59.319809999999997</v>
      </c>
      <c r="F92" s="117">
        <f t="shared" si="68"/>
        <v>55.016280000000002</v>
      </c>
      <c r="G92" s="117">
        <f t="shared" si="68"/>
        <v>72.089687475000005</v>
      </c>
      <c r="H92" s="117">
        <f>SUMIFS(Data!$L:$L,Data!$G:$G,$B92,Data!$D:$D,H$75,Data!$E:$E,H$76)</f>
        <v>56.46919785</v>
      </c>
      <c r="I92" s="117">
        <f>SUMIFS(Data!$L:$L,Data!$G:$G,$B92,Data!$D:$D,I$75,Data!$E:$E,I$76)</f>
        <v>154.87764991</v>
      </c>
      <c r="J92" s="117">
        <f>SUMIFS(Data!$L$134:$L$432,Data!$G$134:$G$432,$B92,Data!$D$134:$D$432,J$75,Data!$E$134:$E$432,J$76)</f>
        <v>0</v>
      </c>
      <c r="K92" s="117">
        <f>SUMIFS(Data!$L$134:$L$432,Data!$G$134:$G$432,$B92,Data!$D$134:$D$432,K$75,Data!$E$134:$E$432,K$76)</f>
        <v>0</v>
      </c>
      <c r="L92" s="117">
        <f>SUMIFS(Data!$L$134:$L$432,Data!$G$134:$G$432,$B92,Data!$D$134:$D$432,L$75,Data!$E$134:$E$432,L$76)</f>
        <v>0</v>
      </c>
      <c r="M92" s="117">
        <f>SUMIFS(Data!$L$134:$L$432,Data!$G$134:$G$432,$B92,Data!$D$134:$D$432,M$75,Data!$E$134:$E$432,M$76)</f>
        <v>0</v>
      </c>
      <c r="O92" s="13"/>
      <c r="P92" s="100" t="s">
        <v>12</v>
      </c>
      <c r="Q92" s="117">
        <f>SUMIFS(Data!$L:$L,Data!$G:$G,$P92,Data!$D:$D,Q$75,Data!$C:$C,$Q$72,Data!$E:$E,Q$76)</f>
        <v>0</v>
      </c>
      <c r="R92" s="117">
        <f>SUMIFS(Data!$L:$L,Data!$G:$G,$P92,Data!$D:$D,R$75,Data!$C:$C,$Q$72,Data!$E:$E,R$76)</f>
        <v>0</v>
      </c>
      <c r="S92" s="117">
        <f>SUMIFS(Data!$L:$L,Data!$G:$G,$P92,Data!$D:$D,S$75,Data!$C:$C,$Q$72,Data!$E:$E,S$76)</f>
        <v>0</v>
      </c>
      <c r="T92" s="117">
        <f>SUMIFS(Data!$L:$L,Data!$G:$G,$P92,Data!$D:$D,T$75,Data!$C:$C,$Q$72,Data!$E:$E,T$76)</f>
        <v>0</v>
      </c>
      <c r="U92" s="117">
        <f>SUMIFS(Data!$L:$L,Data!$G:$G,$P92,Data!$D:$D,U$75,Data!$C:$C,$Q$72,Data!$E:$E,U$76)</f>
        <v>0</v>
      </c>
      <c r="V92" s="117">
        <f>SUMIFS(Data!$L:$L,Data!$G:$G,$P92,Data!$D:$D,V$75,Data!$C:$C,$Q$72,Data!$E:$E,V$76)</f>
        <v>0</v>
      </c>
      <c r="W92" s="117">
        <f>SUMIFS(Data!$L:$L,Data!$G:$G,$P92,Data!$D:$D,W$75,Data!$C:$C,$Q$72,Data!$E:$E,W$76)</f>
        <v>0</v>
      </c>
      <c r="X92" s="117">
        <f>SUMIFS(Data!$L$134:$L$432,Data!$G$134:$G$432,$P92,Data!$D$134:$D$432,X$75,Data!$E$134:$E$432,X$76)</f>
        <v>0</v>
      </c>
      <c r="Y92" s="117">
        <f>SUMIFS(Data!$L$134:$L$432,Data!$G$134:$G$432,$P92,Data!$D$134:$D$432,Y$75,Data!$E$134:$E$432,Y$76)</f>
        <v>0</v>
      </c>
      <c r="Z92" s="117">
        <f>SUMIFS(Data!$L$134:$L$432,Data!$G$134:$G$432,$P92,Data!$D$134:$D$432,Z$75,Data!$E$134:$E$432,Z$76)</f>
        <v>0</v>
      </c>
      <c r="AA92" s="117">
        <f>SUMIFS(Data!$L$134:$L$432,Data!$G$134:$G$432,$P92,Data!$D$134:$D$432,AA$75,Data!$E$134:$E$432,AA$76)</f>
        <v>0</v>
      </c>
      <c r="AB92" s="13"/>
      <c r="AC92" s="13"/>
      <c r="AD92" s="13"/>
      <c r="AP92" s="5"/>
      <c r="AQ92" s="5"/>
    </row>
    <row r="93" spans="1:43" ht="15.75" customHeight="1" thickTop="1" thickBot="1" x14ac:dyDescent="0.35">
      <c r="A93" s="13"/>
      <c r="B93" s="100" t="s">
        <v>96</v>
      </c>
      <c r="C93" s="117">
        <f t="shared" si="68"/>
        <v>0</v>
      </c>
      <c r="D93" s="117">
        <f t="shared" si="68"/>
        <v>0</v>
      </c>
      <c r="E93" s="117">
        <f t="shared" si="68"/>
        <v>0</v>
      </c>
      <c r="F93" s="117">
        <f t="shared" si="68"/>
        <v>0</v>
      </c>
      <c r="G93" s="117">
        <f t="shared" si="68"/>
        <v>2.6837004599999998</v>
      </c>
      <c r="H93" s="117">
        <f>SUMIFS(Data!$L:$L,Data!$G:$G,$B93,Data!$D:$D,H$75,Data!$E:$E,H$76)</f>
        <v>0.44753700000000002</v>
      </c>
      <c r="I93" s="117">
        <f>SUMIFS(Data!$L:$L,Data!$G:$G,$B93,Data!$D:$D,I$75,Data!$E:$E,I$76)</f>
        <v>2.5859989499999996</v>
      </c>
      <c r="J93" s="117">
        <f>SUMIFS(Data!$L$134:$L$432,Data!$G$134:$G$432,$B93,Data!$D$134:$D$432,J$75,Data!$E$134:$E$432,J$76)</f>
        <v>0</v>
      </c>
      <c r="K93" s="117">
        <f>SUMIFS(Data!$L$134:$L$432,Data!$G$134:$G$432,$B93,Data!$D$134:$D$432,K$75,Data!$E$134:$E$432,K$76)</f>
        <v>0</v>
      </c>
      <c r="L93" s="117">
        <f>SUMIFS(Data!$L$134:$L$432,Data!$G$134:$G$432,$B93,Data!$D$134:$D$432,L$75,Data!$E$134:$E$432,L$76)</f>
        <v>0</v>
      </c>
      <c r="M93" s="117">
        <f>SUMIFS(Data!$L$134:$L$432,Data!$G$134:$G$432,$B93,Data!$D$134:$D$432,M$75,Data!$E$134:$E$432,M$76)</f>
        <v>0</v>
      </c>
      <c r="O93" s="13"/>
      <c r="P93" s="100" t="s">
        <v>96</v>
      </c>
      <c r="Q93" s="117">
        <f>SUMIFS(Data!$L:$L,Data!$G:$G,$P93,Data!$D:$D,Q$75,Data!$C:$C,$Q$72,Data!$E:$E,Q$76)</f>
        <v>0</v>
      </c>
      <c r="R93" s="117">
        <f>SUMIFS(Data!$L:$L,Data!$G:$G,$P93,Data!$D:$D,R$75,Data!$C:$C,$Q$72,Data!$E:$E,R$76)</f>
        <v>0</v>
      </c>
      <c r="S93" s="117">
        <f>SUMIFS(Data!$L:$L,Data!$G:$G,$P93,Data!$D:$D,S$75,Data!$C:$C,$Q$72,Data!$E:$E,S$76)</f>
        <v>0</v>
      </c>
      <c r="T93" s="117">
        <f>SUMIFS(Data!$L:$L,Data!$G:$G,$P93,Data!$D:$D,T$75,Data!$C:$C,$Q$72,Data!$E:$E,T$76)</f>
        <v>0</v>
      </c>
      <c r="U93" s="117">
        <f>SUMIFS(Data!$L:$L,Data!$G:$G,$P93,Data!$D:$D,U$75,Data!$C:$C,$Q$72,Data!$E:$E,U$76)</f>
        <v>0</v>
      </c>
      <c r="V93" s="117">
        <f>SUMIFS(Data!$L:$L,Data!$G:$G,$P93,Data!$D:$D,V$75,Data!$C:$C,$Q$72,Data!$E:$E,V$76)</f>
        <v>0</v>
      </c>
      <c r="W93" s="117">
        <f>SUMIFS(Data!$L:$L,Data!$G:$G,$P93,Data!$D:$D,W$75,Data!$C:$C,$Q$72,Data!$E:$E,W$76)</f>
        <v>0</v>
      </c>
      <c r="X93" s="208"/>
      <c r="Y93" s="208"/>
      <c r="Z93" s="208"/>
      <c r="AA93" s="208"/>
      <c r="AB93" s="13"/>
      <c r="AC93" s="13"/>
      <c r="AD93" s="13"/>
      <c r="AP93" s="13"/>
      <c r="AQ93" s="13"/>
    </row>
    <row r="94" spans="1:43" ht="15.75" customHeight="1" thickTop="1" thickBot="1" x14ac:dyDescent="0.35">
      <c r="A94" s="13"/>
      <c r="B94" s="100" t="s">
        <v>93</v>
      </c>
      <c r="C94" s="117">
        <f t="shared" si="68"/>
        <v>1.290168</v>
      </c>
      <c r="D94" s="117">
        <f t="shared" si="68"/>
        <v>4.4818784999999997</v>
      </c>
      <c r="E94" s="117">
        <f t="shared" si="68"/>
        <v>0.95782500000000004</v>
      </c>
      <c r="F94" s="117">
        <f t="shared" si="68"/>
        <v>0.95782500000000004</v>
      </c>
      <c r="G94" s="117">
        <f t="shared" si="68"/>
        <v>0.18802476000000001</v>
      </c>
      <c r="H94" s="117">
        <f>SUMIFS(Data!$L:$L,Data!$G:$G,$B94,Data!$D:$D,H$75,Data!$E:$E,H$76)</f>
        <v>0</v>
      </c>
      <c r="I94" s="117">
        <f>SUMIFS(Data!$L:$L,Data!$G:$G,$B94,Data!$D:$D,I$75,Data!$E:$E,I$76)</f>
        <v>0</v>
      </c>
      <c r="J94" s="117">
        <f>SUMIFS(Data!$L$134:$L$432,Data!$G$134:$G$432,$B94,Data!$D$134:$D$432,J$75,Data!$E$134:$E$432,J$76)</f>
        <v>0</v>
      </c>
      <c r="K94" s="117">
        <f>SUMIFS(Data!$L$134:$L$432,Data!$G$134:$G$432,$B94,Data!$D$134:$D$432,K$75,Data!$E$134:$E$432,K$76)</f>
        <v>0</v>
      </c>
      <c r="L94" s="117">
        <f>SUMIFS(Data!$L$134:$L$432,Data!$G$134:$G$432,$B94,Data!$D$134:$D$432,L$75,Data!$E$134:$E$432,L$76)</f>
        <v>0</v>
      </c>
      <c r="M94" s="117">
        <f>SUMIFS(Data!$L$134:$L$432,Data!$G$134:$G$432,$B94,Data!$D$134:$D$432,M$75,Data!$E$134:$E$432,M$76)</f>
        <v>0</v>
      </c>
      <c r="O94" s="13"/>
      <c r="P94" s="100" t="s">
        <v>93</v>
      </c>
      <c r="Q94" s="117">
        <f>SUMIFS(Data!$L:$L,Data!$G:$G,$P94,Data!$D:$D,Q$75,Data!$C:$C,$Q$72,Data!$E:$E,Q$76)</f>
        <v>0</v>
      </c>
      <c r="R94" s="117">
        <f>SUMIFS(Data!$L:$L,Data!$G:$G,$P94,Data!$D:$D,R$75,Data!$C:$C,$Q$72,Data!$E:$E,R$76)</f>
        <v>0</v>
      </c>
      <c r="S94" s="117">
        <f>SUMIFS(Data!$L:$L,Data!$G:$G,$P94,Data!$D:$D,S$75,Data!$C:$C,$Q$72,Data!$E:$E,S$76)</f>
        <v>0</v>
      </c>
      <c r="T94" s="117">
        <f>SUMIFS(Data!$L:$L,Data!$G:$G,$P94,Data!$D:$D,T$75,Data!$C:$C,$Q$72,Data!$E:$E,T$76)</f>
        <v>0</v>
      </c>
      <c r="U94" s="117">
        <f>SUMIFS(Data!$L:$L,Data!$G:$G,$P94,Data!$D:$D,U$75,Data!$C:$C,$Q$72,Data!$E:$E,U$76)</f>
        <v>0</v>
      </c>
      <c r="V94" s="117">
        <f>SUMIFS(Data!$L:$L,Data!$G:$G,$P94,Data!$D:$D,V$75,Data!$C:$C,$Q$72,Data!$E:$E,V$76)</f>
        <v>0</v>
      </c>
      <c r="W94" s="117">
        <f>SUMIFS(Data!$L:$L,Data!$G:$G,$P94,Data!$D:$D,W$75,Data!$C:$C,$Q$72,Data!$E:$E,W$76)</f>
        <v>0</v>
      </c>
      <c r="X94" s="208"/>
      <c r="Y94" s="208"/>
      <c r="Z94" s="208"/>
      <c r="AA94" s="208"/>
      <c r="AB94" s="13"/>
      <c r="AC94" s="13"/>
      <c r="AD94" s="13"/>
      <c r="AP94" s="13"/>
      <c r="AQ94" s="13"/>
    </row>
    <row r="95" spans="1:43" ht="15.75" customHeight="1" thickTop="1" thickBot="1" x14ac:dyDescent="0.35">
      <c r="A95" s="13"/>
      <c r="B95" s="100" t="s">
        <v>94</v>
      </c>
      <c r="C95" s="117">
        <f t="shared" si="68"/>
        <v>12.982799999999999</v>
      </c>
      <c r="D95" s="117">
        <f t="shared" si="68"/>
        <v>7.3324999999999996</v>
      </c>
      <c r="E95" s="117">
        <f t="shared" si="68"/>
        <v>1.6793</v>
      </c>
      <c r="F95" s="117">
        <f t="shared" si="68"/>
        <v>1.6793</v>
      </c>
      <c r="G95" s="117">
        <f t="shared" si="68"/>
        <v>0</v>
      </c>
      <c r="H95" s="117">
        <f>SUMIFS(Data!$L:$L,Data!$G:$G,$B95,Data!$D:$D,H$75,Data!$E:$E,H$76)</f>
        <v>0</v>
      </c>
      <c r="I95" s="117">
        <f>SUMIFS(Data!$L:$L,Data!$G:$G,$B95,Data!$D:$D,I$75,Data!$E:$E,I$76)</f>
        <v>0</v>
      </c>
      <c r="J95" s="117">
        <f>SUMIFS(Data!$L$134:$L$432,Data!$G$134:$G$432,$B95,Data!$D$134:$D$432,J$75,Data!$E$134:$E$432,J$76)</f>
        <v>0</v>
      </c>
      <c r="K95" s="117">
        <f>SUMIFS(Data!$L$134:$L$432,Data!$G$134:$G$432,$B95,Data!$D$134:$D$432,K$75,Data!$E$134:$E$432,K$76)</f>
        <v>0</v>
      </c>
      <c r="L95" s="117">
        <f>SUMIFS(Data!$L$134:$L$432,Data!$G$134:$G$432,$B95,Data!$D$134:$D$432,L$75,Data!$E$134:$E$432,L$76)</f>
        <v>0</v>
      </c>
      <c r="M95" s="117">
        <f>SUMIFS(Data!$L$134:$L$432,Data!$G$134:$G$432,$B95,Data!$D$134:$D$432,M$75,Data!$E$134:$E$432,M$76)</f>
        <v>0</v>
      </c>
      <c r="O95" s="13"/>
      <c r="P95" s="100" t="s">
        <v>94</v>
      </c>
      <c r="Q95" s="117">
        <f>SUMIFS(Data!$L:$L,Data!$G:$G,$P95,Data!$D:$D,Q$75,Data!$C:$C,$Q$72,Data!$E:$E,Q$76)</f>
        <v>0</v>
      </c>
      <c r="R95" s="117">
        <f>SUMIFS(Data!$L:$L,Data!$G:$G,$P95,Data!$D:$D,R$75,Data!$C:$C,$Q$72,Data!$E:$E,R$76)</f>
        <v>0</v>
      </c>
      <c r="S95" s="117">
        <f>SUMIFS(Data!$L:$L,Data!$G:$G,$P95,Data!$D:$D,S$75,Data!$C:$C,$Q$72,Data!$E:$E,S$76)</f>
        <v>0</v>
      </c>
      <c r="T95" s="117">
        <f>SUMIFS(Data!$L:$L,Data!$G:$G,$P95,Data!$D:$D,T$75,Data!$C:$C,$Q$72,Data!$E:$E,T$76)</f>
        <v>0</v>
      </c>
      <c r="U95" s="117">
        <f>SUMIFS(Data!$L:$L,Data!$G:$G,$P95,Data!$D:$D,U$75,Data!$C:$C,$Q$72,Data!$E:$E,U$76)</f>
        <v>0</v>
      </c>
      <c r="V95" s="117">
        <f>SUMIFS(Data!$L:$L,Data!$G:$G,$P95,Data!$D:$D,V$75,Data!$C:$C,$Q$72,Data!$E:$E,V$76)</f>
        <v>0</v>
      </c>
      <c r="W95" s="117">
        <f>SUMIFS(Data!$L:$L,Data!$G:$G,$P95,Data!$D:$D,W$75,Data!$C:$C,$Q$72,Data!$E:$E,W$76)</f>
        <v>0</v>
      </c>
      <c r="X95" s="208"/>
      <c r="Y95" s="208"/>
      <c r="Z95" s="208"/>
      <c r="AA95" s="208"/>
      <c r="AB95" s="13"/>
      <c r="AC95" s="13"/>
      <c r="AD95" s="13"/>
      <c r="AP95" s="13"/>
      <c r="AQ95" s="13"/>
    </row>
    <row r="96" spans="1:43" ht="15.75" customHeight="1" thickTop="1" thickBot="1" x14ac:dyDescent="0.35">
      <c r="A96" s="13"/>
      <c r="B96" s="100" t="s">
        <v>95</v>
      </c>
      <c r="C96" s="117">
        <f t="shared" si="68"/>
        <v>25.449963</v>
      </c>
      <c r="D96" s="117">
        <f t="shared" si="68"/>
        <v>18.554119499999999</v>
      </c>
      <c r="E96" s="117">
        <f t="shared" si="68"/>
        <v>5.9845170000000003</v>
      </c>
      <c r="F96" s="117">
        <f t="shared" si="68"/>
        <v>5.9845170000000003</v>
      </c>
      <c r="G96" s="117">
        <f t="shared" si="68"/>
        <v>0</v>
      </c>
      <c r="H96" s="117">
        <f>SUMIFS(Data!$L:$L,Data!$G:$G,$B96,Data!$D:$D,H$75,Data!$E:$E,H$76)</f>
        <v>0</v>
      </c>
      <c r="I96" s="117">
        <f>SUMIFS(Data!$L:$L,Data!$G:$G,$B96,Data!$D:$D,I$75,Data!$E:$E,I$76)</f>
        <v>0</v>
      </c>
      <c r="J96" s="117">
        <f>SUMIFS(Data!$L$134:$L$432,Data!$G$134:$G$432,$B96,Data!$D$134:$D$432,J$75,Data!$E$134:$E$432,J$76)</f>
        <v>0</v>
      </c>
      <c r="K96" s="117">
        <f>SUMIFS(Data!$L$134:$L$432,Data!$G$134:$G$432,$B96,Data!$D$134:$D$432,K$75,Data!$E$134:$E$432,K$76)</f>
        <v>0</v>
      </c>
      <c r="L96" s="117">
        <f>SUMIFS(Data!$L$134:$L$432,Data!$G$134:$G$432,$B96,Data!$D$134:$D$432,L$75,Data!$E$134:$E$432,L$76)</f>
        <v>0</v>
      </c>
      <c r="M96" s="117">
        <f>SUMIFS(Data!$L$134:$L$432,Data!$G$134:$G$432,$B96,Data!$D$134:$D$432,M$75,Data!$E$134:$E$432,M$76)</f>
        <v>0</v>
      </c>
      <c r="O96" s="13"/>
      <c r="P96" s="100" t="s">
        <v>95</v>
      </c>
      <c r="Q96" s="117">
        <f>SUMIFS(Data!$L:$L,Data!$G:$G,$P96,Data!$D:$D,Q$75,Data!$C:$C,$Q$72,Data!$E:$E,Q$76)</f>
        <v>0</v>
      </c>
      <c r="R96" s="117">
        <f>SUMIFS(Data!$L:$L,Data!$G:$G,$P96,Data!$D:$D,R$75,Data!$C:$C,$Q$72,Data!$E:$E,R$76)</f>
        <v>0</v>
      </c>
      <c r="S96" s="117">
        <f>SUMIFS(Data!$L:$L,Data!$G:$G,$P96,Data!$D:$D,S$75,Data!$C:$C,$Q$72,Data!$E:$E,S$76)</f>
        <v>0</v>
      </c>
      <c r="T96" s="117">
        <f>SUMIFS(Data!$L:$L,Data!$G:$G,$P96,Data!$D:$D,T$75,Data!$C:$C,$Q$72,Data!$E:$E,T$76)</f>
        <v>0</v>
      </c>
      <c r="U96" s="117">
        <f>SUMIFS(Data!$L:$L,Data!$G:$G,$P96,Data!$D:$D,U$75,Data!$C:$C,$Q$72,Data!$E:$E,U$76)</f>
        <v>0</v>
      </c>
      <c r="V96" s="117">
        <f>SUMIFS(Data!$L:$L,Data!$G:$G,$P96,Data!$D:$D,V$75,Data!$C:$C,$Q$72,Data!$E:$E,V$76)</f>
        <v>0</v>
      </c>
      <c r="W96" s="117">
        <f>SUMIFS(Data!$L:$L,Data!$G:$G,$P96,Data!$D:$D,W$75,Data!$C:$C,$Q$72,Data!$E:$E,W$76)</f>
        <v>0</v>
      </c>
      <c r="X96" s="208"/>
      <c r="Y96" s="208"/>
      <c r="Z96" s="208"/>
      <c r="AA96" s="208"/>
      <c r="AB96" s="13"/>
      <c r="AC96" s="13"/>
      <c r="AD96" s="13"/>
      <c r="AP96" s="13"/>
      <c r="AQ96" s="13"/>
    </row>
    <row r="97" spans="1:43" ht="15.75" customHeight="1" thickTop="1" thickBot="1" x14ac:dyDescent="0.35">
      <c r="A97" s="5"/>
      <c r="B97" s="105" t="s">
        <v>54</v>
      </c>
      <c r="C97" s="106">
        <f>SUM(C92:C96)</f>
        <v>94.181841000000006</v>
      </c>
      <c r="D97" s="106">
        <f t="shared" ref="D97:I97" si="69">SUM(D92:D96)</f>
        <v>36.489998</v>
      </c>
      <c r="E97" s="106">
        <f t="shared" si="69"/>
        <v>67.941451999999998</v>
      </c>
      <c r="F97" s="106">
        <f t="shared" si="69"/>
        <v>63.637922000000003</v>
      </c>
      <c r="G97" s="106">
        <f t="shared" si="69"/>
        <v>74.961412695000007</v>
      </c>
      <c r="H97" s="106">
        <f t="shared" si="69"/>
        <v>56.916734849999997</v>
      </c>
      <c r="I97" s="106">
        <f t="shared" si="69"/>
        <v>157.46364886000001</v>
      </c>
      <c r="J97" s="106">
        <f t="shared" ref="J97" si="70">SUM(J92:J92)</f>
        <v>0</v>
      </c>
      <c r="K97" s="106">
        <f t="shared" ref="K97:M97" si="71">SUM(K92:K92)</f>
        <v>0</v>
      </c>
      <c r="L97" s="106">
        <f t="shared" si="71"/>
        <v>0</v>
      </c>
      <c r="M97" s="107">
        <f t="shared" si="71"/>
        <v>0</v>
      </c>
      <c r="O97" s="13"/>
      <c r="P97" s="105" t="s">
        <v>54</v>
      </c>
      <c r="Q97" s="106">
        <f>SUM(Q92:Q96)</f>
        <v>0</v>
      </c>
      <c r="R97" s="106">
        <f t="shared" ref="R97:W97" si="72">SUM(R92:R96)</f>
        <v>0</v>
      </c>
      <c r="S97" s="106">
        <f t="shared" si="72"/>
        <v>0</v>
      </c>
      <c r="T97" s="106">
        <f t="shared" si="72"/>
        <v>0</v>
      </c>
      <c r="U97" s="106">
        <f t="shared" si="72"/>
        <v>0</v>
      </c>
      <c r="V97" s="106">
        <f t="shared" si="72"/>
        <v>0</v>
      </c>
      <c r="W97" s="106">
        <f t="shared" si="72"/>
        <v>0</v>
      </c>
      <c r="X97" s="106">
        <f t="shared" ref="X97" si="73">SUM(X92:X92)</f>
        <v>0</v>
      </c>
      <c r="Y97" s="106">
        <f t="shared" ref="Y97:AA97" si="74">SUM(Y92:Y92)</f>
        <v>0</v>
      </c>
      <c r="Z97" s="106">
        <f t="shared" si="74"/>
        <v>0</v>
      </c>
      <c r="AA97" s="106">
        <f t="shared" si="74"/>
        <v>0</v>
      </c>
      <c r="AB97" s="13"/>
      <c r="AC97" s="13"/>
      <c r="AD97" s="13"/>
      <c r="AP97" s="5"/>
      <c r="AQ97" s="5"/>
    </row>
    <row r="98" spans="1:43" ht="15.75" customHeight="1" thickTop="1" thickBot="1" x14ac:dyDescent="0.35">
      <c r="A98" s="5"/>
      <c r="B98" s="102" t="s">
        <v>53</v>
      </c>
      <c r="C98" s="103">
        <f>C84+C90+C97</f>
        <v>2848.1794585000002</v>
      </c>
      <c r="D98" s="103">
        <f t="shared" ref="D98:M98" si="75">D84+D90+D97</f>
        <v>3019.3692824999998</v>
      </c>
      <c r="E98" s="103">
        <f t="shared" ref="E98:J98" si="76">E84+E90+E97</f>
        <v>3531.8447235000003</v>
      </c>
      <c r="F98" s="103">
        <f t="shared" si="76"/>
        <v>4195.8563029999996</v>
      </c>
      <c r="G98" s="103">
        <f t="shared" si="76"/>
        <v>2894.6875314747849</v>
      </c>
      <c r="H98" s="103">
        <f t="shared" si="76"/>
        <v>2404.8221865712662</v>
      </c>
      <c r="I98" s="103">
        <f t="shared" si="76"/>
        <v>3805.7182168199997</v>
      </c>
      <c r="J98" s="103">
        <f t="shared" si="76"/>
        <v>0</v>
      </c>
      <c r="K98" s="103">
        <f t="shared" si="75"/>
        <v>0</v>
      </c>
      <c r="L98" s="103">
        <f t="shared" si="75"/>
        <v>0</v>
      </c>
      <c r="M98" s="104">
        <f t="shared" si="75"/>
        <v>0</v>
      </c>
      <c r="O98" s="13"/>
      <c r="P98" s="102" t="s">
        <v>53</v>
      </c>
      <c r="Q98" s="103">
        <f>Q84+Q90+Q97</f>
        <v>0</v>
      </c>
      <c r="R98" s="103">
        <f t="shared" ref="R98:AA98" si="77">R84+R90+R97</f>
        <v>0</v>
      </c>
      <c r="S98" s="103">
        <f t="shared" ref="S98:X98" si="78">S84+S90+S97</f>
        <v>0</v>
      </c>
      <c r="T98" s="103">
        <f t="shared" si="78"/>
        <v>0</v>
      </c>
      <c r="U98" s="103">
        <f t="shared" si="78"/>
        <v>0</v>
      </c>
      <c r="V98" s="103">
        <f t="shared" si="78"/>
        <v>0</v>
      </c>
      <c r="W98" s="103">
        <f t="shared" si="78"/>
        <v>0</v>
      </c>
      <c r="X98" s="103">
        <f t="shared" si="78"/>
        <v>0</v>
      </c>
      <c r="Y98" s="103">
        <f t="shared" si="77"/>
        <v>0</v>
      </c>
      <c r="Z98" s="103">
        <f t="shared" si="77"/>
        <v>0</v>
      </c>
      <c r="AA98" s="103">
        <f t="shared" si="77"/>
        <v>0</v>
      </c>
      <c r="AB98" s="13"/>
      <c r="AC98" s="13"/>
      <c r="AD98" s="13"/>
      <c r="AP98" s="5"/>
      <c r="AQ98" s="5"/>
    </row>
    <row r="99" spans="1:43" ht="15.75" customHeight="1" thickTop="1" x14ac:dyDescent="0.3">
      <c r="A99" s="5"/>
      <c r="L99" s="13"/>
      <c r="M99" s="13"/>
      <c r="N99" s="13"/>
      <c r="O99" s="13"/>
      <c r="P99" s="24"/>
      <c r="Q99" s="40"/>
      <c r="R99" s="39"/>
      <c r="S99" s="39"/>
      <c r="T99" s="39"/>
      <c r="U99" s="39"/>
      <c r="V99" s="39"/>
      <c r="W99" s="39"/>
      <c r="X99" s="39"/>
      <c r="Y99" s="26"/>
      <c r="Z99" s="13"/>
      <c r="AA99" s="13"/>
      <c r="AB99" s="13"/>
      <c r="AC99" s="13"/>
      <c r="AD99" s="13"/>
      <c r="AP99" s="5"/>
      <c r="AQ99" s="5"/>
    </row>
    <row r="100" spans="1:43" ht="15.75" customHeight="1" thickBot="1" x14ac:dyDescent="0.35">
      <c r="A100" s="5"/>
      <c r="L100" s="13"/>
      <c r="M100" s="13"/>
      <c r="N100" s="13"/>
      <c r="O100" s="13"/>
      <c r="P100" s="31"/>
      <c r="Q100" s="13"/>
      <c r="R100" s="32"/>
      <c r="S100" s="32"/>
      <c r="T100" s="32"/>
      <c r="U100" s="32"/>
      <c r="V100" s="32"/>
      <c r="W100" s="32"/>
      <c r="X100" s="32"/>
      <c r="Y100" s="33"/>
      <c r="Z100" s="13"/>
      <c r="AA100" s="13"/>
      <c r="AB100" s="13"/>
      <c r="AC100" s="13"/>
      <c r="AD100" s="13"/>
      <c r="AP100" s="5"/>
      <c r="AQ100" s="5"/>
    </row>
    <row r="101" spans="1:43" ht="15.75" customHeight="1" thickTop="1" thickBot="1" x14ac:dyDescent="0.35">
      <c r="A101" s="5"/>
      <c r="B101" s="355" t="s">
        <v>63</v>
      </c>
      <c r="C101" s="356"/>
      <c r="D101" s="356"/>
      <c r="E101" s="356"/>
      <c r="F101" s="356"/>
      <c r="G101" s="356"/>
      <c r="H101" s="356"/>
      <c r="I101" s="356"/>
      <c r="J101" s="356"/>
      <c r="K101" s="356"/>
      <c r="L101" s="356"/>
      <c r="M101" s="357"/>
      <c r="N101" s="13"/>
      <c r="O101" s="13"/>
      <c r="P101" s="358" t="s">
        <v>64</v>
      </c>
      <c r="Q101" s="359"/>
      <c r="R101" s="359"/>
      <c r="S101" s="359"/>
      <c r="T101" s="359"/>
      <c r="U101" s="359"/>
      <c r="V101" s="359"/>
      <c r="W101" s="359"/>
      <c r="X101" s="359"/>
      <c r="Y101" s="359"/>
      <c r="Z101" s="359"/>
      <c r="AA101" s="360"/>
      <c r="AB101" s="13"/>
      <c r="AC101" s="13"/>
      <c r="AD101" s="13"/>
      <c r="AP101" s="5"/>
      <c r="AQ101" s="5"/>
    </row>
    <row r="102" spans="1:43" ht="15.75" customHeight="1" thickTop="1" thickBot="1" x14ac:dyDescent="0.35">
      <c r="A102" s="5"/>
      <c r="B102" s="127"/>
      <c r="C102" s="128">
        <v>2016</v>
      </c>
      <c r="D102" s="128">
        <f>C102+1</f>
        <v>2017</v>
      </c>
      <c r="E102" s="128">
        <f t="shared" ref="E102:M102" si="79">D102+1</f>
        <v>2018</v>
      </c>
      <c r="F102" s="128">
        <f t="shared" si="79"/>
        <v>2019</v>
      </c>
      <c r="G102" s="128">
        <f t="shared" si="79"/>
        <v>2020</v>
      </c>
      <c r="H102" s="128">
        <f t="shared" si="79"/>
        <v>2021</v>
      </c>
      <c r="I102" s="128">
        <f t="shared" si="79"/>
        <v>2022</v>
      </c>
      <c r="J102" s="128">
        <f t="shared" si="79"/>
        <v>2023</v>
      </c>
      <c r="K102" s="128">
        <f t="shared" si="79"/>
        <v>2024</v>
      </c>
      <c r="L102" s="128">
        <f t="shared" si="79"/>
        <v>2025</v>
      </c>
      <c r="M102" s="128">
        <f t="shared" si="79"/>
        <v>2026</v>
      </c>
      <c r="N102" s="13"/>
      <c r="O102" s="13"/>
      <c r="P102" s="127"/>
      <c r="Q102" s="128">
        <v>2016</v>
      </c>
      <c r="R102" s="128">
        <f>+Q102+1</f>
        <v>2017</v>
      </c>
      <c r="S102" s="128">
        <f t="shared" ref="S102:AA102" si="80">+R102+1</f>
        <v>2018</v>
      </c>
      <c r="T102" s="128">
        <f t="shared" si="80"/>
        <v>2019</v>
      </c>
      <c r="U102" s="128">
        <f t="shared" si="80"/>
        <v>2020</v>
      </c>
      <c r="V102" s="128">
        <f t="shared" si="80"/>
        <v>2021</v>
      </c>
      <c r="W102" s="128">
        <f t="shared" si="80"/>
        <v>2022</v>
      </c>
      <c r="X102" s="128">
        <f t="shared" si="80"/>
        <v>2023</v>
      </c>
      <c r="Y102" s="128">
        <f t="shared" si="80"/>
        <v>2024</v>
      </c>
      <c r="Z102" s="128">
        <f t="shared" si="80"/>
        <v>2025</v>
      </c>
      <c r="AA102" s="128">
        <f t="shared" si="80"/>
        <v>2026</v>
      </c>
      <c r="AB102" s="13"/>
      <c r="AC102" s="13"/>
      <c r="AD102" s="13"/>
      <c r="AP102" s="5"/>
      <c r="AQ102" s="5"/>
    </row>
    <row r="103" spans="1:43" ht="15.75" customHeight="1" thickTop="1" thickBot="1" x14ac:dyDescent="0.35">
      <c r="A103" s="5"/>
      <c r="B103" s="129"/>
      <c r="C103" s="130" t="s">
        <v>20</v>
      </c>
      <c r="D103" s="130" t="s">
        <v>20</v>
      </c>
      <c r="E103" s="130" t="s">
        <v>20</v>
      </c>
      <c r="F103" s="130" t="s">
        <v>20</v>
      </c>
      <c r="G103" s="130" t="s">
        <v>20</v>
      </c>
      <c r="H103" s="130" t="s">
        <v>20</v>
      </c>
      <c r="I103" s="130" t="s">
        <v>20</v>
      </c>
      <c r="J103" s="130" t="s">
        <v>20</v>
      </c>
      <c r="K103" s="130" t="s">
        <v>20</v>
      </c>
      <c r="L103" s="130" t="s">
        <v>20</v>
      </c>
      <c r="M103" s="130" t="s">
        <v>20</v>
      </c>
      <c r="N103" s="13"/>
      <c r="O103" s="13"/>
      <c r="P103" s="129"/>
      <c r="Q103" s="130" t="s">
        <v>20</v>
      </c>
      <c r="R103" s="130" t="s">
        <v>20</v>
      </c>
      <c r="S103" s="130" t="s">
        <v>20</v>
      </c>
      <c r="T103" s="130" t="s">
        <v>20</v>
      </c>
      <c r="U103" s="130" t="s">
        <v>20</v>
      </c>
      <c r="V103" s="130" t="s">
        <v>20</v>
      </c>
      <c r="W103" s="130" t="s">
        <v>20</v>
      </c>
      <c r="X103" s="130" t="s">
        <v>20</v>
      </c>
      <c r="Y103" s="130" t="s">
        <v>20</v>
      </c>
      <c r="Z103" s="130" t="s">
        <v>20</v>
      </c>
      <c r="AA103" s="130" t="s">
        <v>20</v>
      </c>
      <c r="AB103" s="13"/>
      <c r="AC103" s="13"/>
      <c r="AD103" s="13"/>
      <c r="AP103" s="5"/>
      <c r="AQ103" s="5"/>
    </row>
    <row r="104" spans="1:43" ht="15.75" customHeight="1" thickTop="1" thickBot="1" x14ac:dyDescent="0.35">
      <c r="A104" s="5"/>
      <c r="B104" s="136" t="s">
        <v>23</v>
      </c>
      <c r="C104" s="246">
        <f>C98/$C$98</f>
        <v>1</v>
      </c>
      <c r="D104" s="246">
        <f t="shared" ref="D104" si="81">D98/$C$98</f>
        <v>1.0601049991738081</v>
      </c>
      <c r="E104" s="246">
        <f t="shared" ref="E104:H104" si="82">E98/$C$98</f>
        <v>1.2400358808008727</v>
      </c>
      <c r="F104" s="246">
        <f>F98/$C$98</f>
        <v>1.4731713236952269</v>
      </c>
      <c r="G104" s="246">
        <f>G98/$C$98</f>
        <v>1.0163290528748066</v>
      </c>
      <c r="H104" s="246">
        <f t="shared" si="82"/>
        <v>0.84433660926610676</v>
      </c>
      <c r="I104" s="246"/>
      <c r="J104" s="137">
        <f t="shared" ref="J104:M104" si="83">J98/$C$98</f>
        <v>0</v>
      </c>
      <c r="K104" s="137">
        <f t="shared" si="83"/>
        <v>0</v>
      </c>
      <c r="L104" s="137">
        <f t="shared" si="83"/>
        <v>0</v>
      </c>
      <c r="M104" s="137">
        <f t="shared" si="83"/>
        <v>0</v>
      </c>
      <c r="N104" s="13"/>
      <c r="O104" s="13"/>
      <c r="P104" s="136" t="s">
        <v>23</v>
      </c>
      <c r="Q104" s="137" t="e">
        <f>Q98/$Q$98</f>
        <v>#DIV/0!</v>
      </c>
      <c r="R104" s="137" t="e">
        <f>R98/$Q$98</f>
        <v>#DIV/0!</v>
      </c>
      <c r="S104" s="137" t="e">
        <f t="shared" ref="S104:V104" si="84">S98/$Q$98</f>
        <v>#DIV/0!</v>
      </c>
      <c r="T104" s="137" t="e">
        <f t="shared" si="84"/>
        <v>#DIV/0!</v>
      </c>
      <c r="U104" s="137" t="e">
        <f t="shared" si="84"/>
        <v>#DIV/0!</v>
      </c>
      <c r="V104" s="137" t="e">
        <f t="shared" si="84"/>
        <v>#DIV/0!</v>
      </c>
      <c r="W104" s="137" t="e">
        <f t="shared" ref="W104:AA104" si="85">W98/$Q$98</f>
        <v>#DIV/0!</v>
      </c>
      <c r="X104" s="137" t="e">
        <f t="shared" si="85"/>
        <v>#DIV/0!</v>
      </c>
      <c r="Y104" s="137" t="e">
        <f t="shared" si="85"/>
        <v>#DIV/0!</v>
      </c>
      <c r="Z104" s="137" t="e">
        <f t="shared" si="85"/>
        <v>#DIV/0!</v>
      </c>
      <c r="AA104" s="137" t="e">
        <f t="shared" si="85"/>
        <v>#DIV/0!</v>
      </c>
      <c r="AB104" s="13"/>
      <c r="AC104" s="13"/>
      <c r="AD104" s="13"/>
      <c r="AP104" s="5"/>
      <c r="AQ104" s="5"/>
    </row>
    <row r="105" spans="1:43" ht="15.75" customHeight="1" x14ac:dyDescent="0.3">
      <c r="A105" s="13"/>
      <c r="B105" s="195" t="s">
        <v>22</v>
      </c>
      <c r="C105" s="251">
        <v>1</v>
      </c>
      <c r="D105" s="251">
        <f>C105-(12.5%/6)</f>
        <v>0.97916666666666663</v>
      </c>
      <c r="E105" s="251">
        <f t="shared" ref="E105:I105" si="86">D105-(12.5%/6)</f>
        <v>0.95833333333333326</v>
      </c>
      <c r="F105" s="251">
        <f t="shared" si="86"/>
        <v>0.93749999999999989</v>
      </c>
      <c r="G105" s="251">
        <f t="shared" si="86"/>
        <v>0.91666666666666652</v>
      </c>
      <c r="H105" s="251">
        <f t="shared" si="86"/>
        <v>0.89583333333333315</v>
      </c>
      <c r="I105" s="251">
        <f t="shared" si="86"/>
        <v>0.87499999999999978</v>
      </c>
      <c r="J105" s="192"/>
      <c r="K105" s="192"/>
      <c r="L105" s="193"/>
      <c r="M105" s="194"/>
      <c r="N105" s="13"/>
      <c r="O105" s="13"/>
      <c r="P105" s="195" t="s">
        <v>22</v>
      </c>
      <c r="Q105" s="248">
        <v>1</v>
      </c>
      <c r="R105" s="248">
        <f>Q105-(12.5%/6)</f>
        <v>0.97916666666666663</v>
      </c>
      <c r="S105" s="248">
        <f t="shared" ref="S105:W105" si="87">R105-(12.5%/6)</f>
        <v>0.95833333333333326</v>
      </c>
      <c r="T105" s="248">
        <f t="shared" si="87"/>
        <v>0.93749999999999989</v>
      </c>
      <c r="U105" s="248">
        <f t="shared" si="87"/>
        <v>0.91666666666666652</v>
      </c>
      <c r="V105" s="248">
        <f t="shared" si="87"/>
        <v>0.89583333333333315</v>
      </c>
      <c r="W105" s="248">
        <f t="shared" si="87"/>
        <v>0.87499999999999978</v>
      </c>
      <c r="X105" s="192"/>
      <c r="Y105" s="192"/>
      <c r="Z105" s="192"/>
      <c r="AA105" s="192"/>
      <c r="AB105" s="13"/>
      <c r="AC105" s="13"/>
      <c r="AD105" s="13"/>
      <c r="AP105" s="13"/>
      <c r="AQ105" s="13"/>
    </row>
    <row r="106" spans="1:43" ht="15.75" customHeight="1" thickBot="1" x14ac:dyDescent="0.35">
      <c r="A106" s="5"/>
      <c r="B106" s="174" t="s">
        <v>327</v>
      </c>
      <c r="C106" s="190">
        <f>C43</f>
        <v>932.5</v>
      </c>
      <c r="D106" s="190">
        <f>D43</f>
        <v>1084.5999999999999</v>
      </c>
      <c r="E106" s="190">
        <f>E43</f>
        <v>1234.2</v>
      </c>
      <c r="F106" s="190">
        <f>F43</f>
        <v>1444.2</v>
      </c>
      <c r="G106" s="190">
        <f>G43</f>
        <v>1773</v>
      </c>
      <c r="H106" s="190">
        <f>SUMIFS(Data!$H:$H,Data!$G:$G,$B106,Data!$D:$D,H$102,Data!$E:$E,H$103)</f>
        <v>0</v>
      </c>
      <c r="I106" s="190">
        <f>SUMIFS(Data!$H:$H,Data!$G:$G,$B106,Data!$D:$D,I$102,Data!$E:$E,I$103)</f>
        <v>0</v>
      </c>
      <c r="J106" s="190">
        <f>SUMIFS(Data!$L$134:$L$432,Data!$G$134:$G$432,$B106,Data!$D$134:$D$432,J$102,Data!$E$134:$E$432,J$103)</f>
        <v>0</v>
      </c>
      <c r="K106" s="190">
        <f>SUMIFS(Data!$L$134:$L$432,Data!$G$134:$G$432,$B106,Data!$D$134:$D$432,K$102,Data!$E$134:$E$432,K$103)</f>
        <v>0</v>
      </c>
      <c r="L106" s="190">
        <f>SUMIFS(Data!$L$134:$L$432,Data!$G$134:$G$432,$B106,Data!$D$134:$D$432,L$102,Data!$E$134:$E$432,L$103)</f>
        <v>0</v>
      </c>
      <c r="M106" s="190">
        <f>SUMIFS(Data!$L$134:$L$432,Data!$G$134:$G$432,$B106,Data!$D$134:$D$432,M$102,Data!$E$134:$E$432,M$103)</f>
        <v>0</v>
      </c>
      <c r="N106" s="13"/>
      <c r="O106" s="13"/>
      <c r="P106" s="174" t="s">
        <v>85</v>
      </c>
      <c r="Q106" s="190">
        <f>SUMIFS(Data!$H:$H,Data!$G:$G,$P106,Data!$D:$D,Q$102,Data!$E:$E,Q$103)</f>
        <v>0</v>
      </c>
      <c r="R106" s="190">
        <f>SUMIFS(Data!$H:$H,Data!$G:$G,$P106,Data!$D:$D,R$102,Data!$E:$E,R$103)</f>
        <v>0</v>
      </c>
      <c r="S106" s="190">
        <f>SUMIFS(Data!$H:$H,Data!$G:$G,$P106,Data!$D:$D,S$102,Data!$E:$E,S$103)</f>
        <v>0</v>
      </c>
      <c r="T106" s="190">
        <f>SUMIFS(Data!$H:$H,Data!$G:$G,$P106,Data!$D:$D,T$102,Data!$E:$E,T$103)</f>
        <v>0</v>
      </c>
      <c r="U106" s="190">
        <f>SUMIFS(Data!$H:$H,Data!$G:$G,$P106,Data!$D:$D,U$102,Data!$E:$E,U$103)</f>
        <v>0</v>
      </c>
      <c r="V106" s="190">
        <f>SUMIFS(Data!$H:$H,Data!$G:$G,$P106,Data!$D:$D,V$102,Data!$E:$E,V$103)</f>
        <v>1719</v>
      </c>
      <c r="W106" s="190">
        <f>SUMIFS(Data!$H:$H,Data!$G:$G,$P106,Data!$D:$D,W$102,Data!$E:$E,W$103)</f>
        <v>0</v>
      </c>
      <c r="X106" s="190">
        <f>SUMIFS(Data!$L$134:$L$432,Data!$G$134:$G$432,$P106,Data!$D$134:$D$432,X$102,Data!$E$134:$E$432,X$103)</f>
        <v>0</v>
      </c>
      <c r="Y106" s="190">
        <f>SUMIFS(Data!$L$134:$L$432,Data!$G$134:$G$432,$P106,Data!$D$134:$D$432,Y$102,Data!$E$134:$E$432,Y$103)</f>
        <v>0</v>
      </c>
      <c r="Z106" s="190">
        <f>SUMIFS(Data!$L$134:$L$432,Data!$G$134:$G$432,$P106,Data!$D$134:$D$432,Z$102,Data!$E$134:$E$432,Z$103)</f>
        <v>0</v>
      </c>
      <c r="AA106" s="190">
        <f>SUMIFS(Data!$L$134:$L$432,Data!$G$134:$G$432,$P106,Data!$D$134:$D$432,AA$102,Data!$E$134:$E$432,AA$103)</f>
        <v>0</v>
      </c>
      <c r="AB106" s="13"/>
      <c r="AC106" s="13"/>
      <c r="AD106" s="13"/>
      <c r="AP106" s="5"/>
      <c r="AQ106" s="5"/>
    </row>
    <row r="107" spans="1:43" ht="15.75" customHeight="1" thickBot="1" x14ac:dyDescent="0.35">
      <c r="A107" s="5"/>
      <c r="B107" s="140" t="s">
        <v>21</v>
      </c>
      <c r="C107" s="249">
        <f>C98/C106</f>
        <v>3.0543479447721182</v>
      </c>
      <c r="D107" s="249">
        <f>D98/D106</f>
        <v>2.7838551378388345</v>
      </c>
      <c r="E107" s="249">
        <f t="shared" ref="E107:H107" si="88">E98/E106</f>
        <v>2.8616469968400584</v>
      </c>
      <c r="F107" s="249">
        <f t="shared" si="88"/>
        <v>2.9053152631214507</v>
      </c>
      <c r="G107" s="249">
        <f t="shared" si="88"/>
        <v>1.632649481937273</v>
      </c>
      <c r="H107" s="249" t="e">
        <f t="shared" si="88"/>
        <v>#DIV/0!</v>
      </c>
      <c r="I107" s="249"/>
      <c r="J107" s="133" t="e">
        <f t="shared" ref="J107:M107" si="89">J98/J106</f>
        <v>#DIV/0!</v>
      </c>
      <c r="K107" s="133" t="e">
        <f t="shared" si="89"/>
        <v>#DIV/0!</v>
      </c>
      <c r="L107" s="133" t="e">
        <f t="shared" si="89"/>
        <v>#DIV/0!</v>
      </c>
      <c r="M107" s="142" t="e">
        <f t="shared" si="89"/>
        <v>#DIV/0!</v>
      </c>
      <c r="N107" s="13"/>
      <c r="O107" s="13"/>
      <c r="P107" s="140" t="s">
        <v>21</v>
      </c>
      <c r="Q107" s="133" t="e">
        <f>Q98/Q106</f>
        <v>#DIV/0!</v>
      </c>
      <c r="R107" s="133" t="e">
        <f t="shared" ref="R107:V107" si="90">R98/R106</f>
        <v>#DIV/0!</v>
      </c>
      <c r="S107" s="133" t="e">
        <f t="shared" si="90"/>
        <v>#DIV/0!</v>
      </c>
      <c r="T107" s="133" t="e">
        <f t="shared" si="90"/>
        <v>#DIV/0!</v>
      </c>
      <c r="U107" s="133" t="e">
        <f t="shared" si="90"/>
        <v>#DIV/0!</v>
      </c>
      <c r="V107" s="133">
        <f t="shared" si="90"/>
        <v>0</v>
      </c>
      <c r="W107" s="133" t="e">
        <f t="shared" ref="W107:AA107" si="91">W98/W106</f>
        <v>#DIV/0!</v>
      </c>
      <c r="X107" s="133" t="e">
        <f t="shared" si="91"/>
        <v>#DIV/0!</v>
      </c>
      <c r="Y107" s="133" t="e">
        <f t="shared" si="91"/>
        <v>#DIV/0!</v>
      </c>
      <c r="Z107" s="133" t="e">
        <f t="shared" si="91"/>
        <v>#DIV/0!</v>
      </c>
      <c r="AA107" s="133" t="e">
        <f t="shared" si="91"/>
        <v>#DIV/0!</v>
      </c>
      <c r="AB107" s="13"/>
      <c r="AC107" s="13"/>
      <c r="AD107" s="13"/>
      <c r="AP107" s="5"/>
      <c r="AQ107" s="5"/>
    </row>
    <row r="108" spans="1:43" ht="15.75" customHeight="1" x14ac:dyDescent="0.3">
      <c r="A108" s="5"/>
      <c r="B108" s="195" t="s">
        <v>88</v>
      </c>
      <c r="C108" s="196">
        <f>C107/$C$107</f>
        <v>1</v>
      </c>
      <c r="D108" s="196">
        <f t="shared" ref="D108:H108" si="92">D107/$C$107</f>
        <v>0.91144008088657202</v>
      </c>
      <c r="E108" s="196">
        <f t="shared" si="92"/>
        <v>0.9369093006375091</v>
      </c>
      <c r="F108" s="196">
        <f t="shared" si="92"/>
        <v>0.95120638370433375</v>
      </c>
      <c r="G108" s="196">
        <f t="shared" si="92"/>
        <v>0.53453290569980672</v>
      </c>
      <c r="H108" s="196" t="e">
        <f t="shared" si="92"/>
        <v>#DIV/0!</v>
      </c>
      <c r="I108" s="196"/>
      <c r="J108" s="197" t="e">
        <f>J107/C107</f>
        <v>#DIV/0!</v>
      </c>
      <c r="K108" s="197" t="e">
        <f t="shared" ref="K108" si="93">K107/J107</f>
        <v>#DIV/0!</v>
      </c>
      <c r="L108" s="197" t="e">
        <f t="shared" ref="L108" si="94">L107/K107</f>
        <v>#DIV/0!</v>
      </c>
      <c r="M108" s="198" t="e">
        <f t="shared" ref="M108" si="95">M107/L107</f>
        <v>#DIV/0!</v>
      </c>
      <c r="N108" s="13"/>
      <c r="O108" s="13"/>
      <c r="P108" s="195" t="s">
        <v>88</v>
      </c>
      <c r="Q108" s="196" t="e">
        <f>Q107/$Q$107</f>
        <v>#DIV/0!</v>
      </c>
      <c r="R108" s="196" t="e">
        <f t="shared" ref="R108:W108" si="96">R107/$Q$107</f>
        <v>#DIV/0!</v>
      </c>
      <c r="S108" s="196" t="e">
        <f t="shared" si="96"/>
        <v>#DIV/0!</v>
      </c>
      <c r="T108" s="196" t="e">
        <f t="shared" si="96"/>
        <v>#DIV/0!</v>
      </c>
      <c r="U108" s="196" t="e">
        <f t="shared" si="96"/>
        <v>#DIV/0!</v>
      </c>
      <c r="V108" s="196" t="e">
        <f t="shared" si="96"/>
        <v>#DIV/0!</v>
      </c>
      <c r="W108" s="196" t="e">
        <f t="shared" si="96"/>
        <v>#DIV/0!</v>
      </c>
      <c r="X108" s="197" t="e">
        <f t="shared" ref="X108:AA108" si="97">X107/W107</f>
        <v>#DIV/0!</v>
      </c>
      <c r="Y108" s="197" t="e">
        <f t="shared" si="97"/>
        <v>#DIV/0!</v>
      </c>
      <c r="Z108" s="197" t="e">
        <f t="shared" si="97"/>
        <v>#DIV/0!</v>
      </c>
      <c r="AA108" s="197" t="e">
        <f t="shared" si="97"/>
        <v>#DIV/0!</v>
      </c>
      <c r="AB108" s="13"/>
      <c r="AC108" s="13"/>
      <c r="AD108" s="13"/>
      <c r="AP108" s="5"/>
      <c r="AQ108" s="5"/>
    </row>
    <row r="109" spans="1:43" ht="15.75" hidden="1" customHeight="1" thickBot="1" x14ac:dyDescent="0.35">
      <c r="A109" s="13"/>
      <c r="B109" s="174" t="s">
        <v>97</v>
      </c>
      <c r="C109" s="190">
        <f>SUMIFS(Data!$H:$H,Data!$G:$G,$B109,Data!$D:$D,C$102,Data!$E:$E,C$103)</f>
        <v>0</v>
      </c>
      <c r="D109" s="190">
        <f>SUMIFS(Data!$H:$H,Data!$G:$G,$B109,Data!$D:$D,D$102,Data!$E:$E,D$103)</f>
        <v>0</v>
      </c>
      <c r="E109" s="190">
        <f>SUMIFS(Data!$H:$H,Data!$G:$G,$B109,Data!$D:$D,E$102,Data!$E:$E,E$103)</f>
        <v>0</v>
      </c>
      <c r="F109" s="190">
        <f>SUMIFS(Data!$H:$H,Data!$G:$G,$B109,Data!$D:$D,F$102,Data!$E:$E,F$103)</f>
        <v>0</v>
      </c>
      <c r="G109" s="190">
        <f>SUMIFS(Data!$H:$H,Data!$G:$G,$B109,Data!$D:$D,G$102,Data!$E:$E,G$103)</f>
        <v>0</v>
      </c>
      <c r="H109" s="190">
        <f>SUMIFS(Data!$H:$H,Data!$G:$G,$B109,Data!$D:$D,H$102,Data!$E:$E,H$103)</f>
        <v>0</v>
      </c>
      <c r="I109" s="190">
        <f>SUMIFS(Data!$H:$H,Data!$G:$G,$B109,Data!$D:$D,I$102,Data!$E:$E,I$103)</f>
        <v>0</v>
      </c>
      <c r="J109" s="190">
        <f>SUMIFS(Data!$L:$L,Data!$G:$G,$B109,Data!$D:$D,J$102,Data!$E:$E,J$103)</f>
        <v>0</v>
      </c>
      <c r="K109" s="190">
        <f>SUMIFS(Data!$L:$L,Data!$G:$G,$B109,Data!$D:$D,K$102,Data!$E:$E,K$103)</f>
        <v>0</v>
      </c>
      <c r="L109" s="190">
        <f>SUMIFS(Data!$L:$L,Data!$G:$G,$B109,Data!$D:$D,L$102,Data!$E:$E,L$103)</f>
        <v>0</v>
      </c>
      <c r="M109" s="190">
        <f>SUMIFS(Data!$L:$L,Data!$G:$G,$B109,Data!$D:$D,M$102,Data!$E:$E,M$103)</f>
        <v>0</v>
      </c>
      <c r="N109" s="13"/>
      <c r="O109" s="13"/>
      <c r="P109" s="174" t="s">
        <v>97</v>
      </c>
      <c r="Q109" s="190">
        <f>SUMIFS(Data!$H:$H,Data!$G:$G,$P109,Data!$D:$D,Q$102,Data!$E:$E,Q$103)</f>
        <v>0</v>
      </c>
      <c r="R109" s="190">
        <f>SUMIFS(Data!$H:$H,Data!$G:$G,$P109,Data!$D:$D,R$102,Data!$E:$E,R$103)</f>
        <v>0</v>
      </c>
      <c r="S109" s="190">
        <f>SUMIFS(Data!$H:$H,Data!$G:$G,$P109,Data!$D:$D,S$102,Data!$E:$E,S$103)</f>
        <v>0</v>
      </c>
      <c r="T109" s="190">
        <f>SUMIFS(Data!$H:$H,Data!$G:$G,$P109,Data!$D:$D,T$102,Data!$E:$E,T$103)</f>
        <v>0</v>
      </c>
      <c r="U109" s="190">
        <f>SUMIFS(Data!$H:$H,Data!$G:$G,$P109,Data!$D:$D,U$102,Data!$E:$E,U$103)</f>
        <v>0</v>
      </c>
      <c r="V109" s="190">
        <f>SUMIFS(Data!$H:$H,Data!$G:$G,$P109,Data!$D:$D,V$102,Data!$E:$E,V$103)</f>
        <v>0</v>
      </c>
      <c r="W109" s="190">
        <f>SUMIFS(Data!$H:$H,Data!$G:$G,$P109,Data!$D:$D,W$102,Data!$E:$E,W$103)</f>
        <v>0</v>
      </c>
      <c r="X109" s="190">
        <f>SUMIFS(Data!$L$134:$L$432,Data!$G$134:$G$432,$P109,Data!$D$134:$D$432,X$102,Data!$E$134:$E$432,X$103)</f>
        <v>0</v>
      </c>
      <c r="Y109" s="190">
        <f>SUMIFS(Data!$L$134:$L$432,Data!$G$134:$G$432,$P109,Data!$D$134:$D$432,Y$102,Data!$E$134:$E$432,Y$103)</f>
        <v>0</v>
      </c>
      <c r="Z109" s="190">
        <f>SUMIFS(Data!$L$134:$L$432,Data!$G$134:$G$432,$P109,Data!$D$134:$D$432,Z$102,Data!$E$134:$E$432,Z$103)</f>
        <v>0</v>
      </c>
      <c r="AA109" s="190">
        <f>SUMIFS(Data!$L$134:$L$432,Data!$G$134:$G$432,$P109,Data!$D$134:$D$432,AA$102,Data!$E$134:$E$432,AA$103)</f>
        <v>0</v>
      </c>
      <c r="AB109" s="13"/>
      <c r="AC109" s="13"/>
      <c r="AD109" s="13"/>
      <c r="AP109" s="13"/>
      <c r="AQ109" s="13"/>
    </row>
    <row r="110" spans="1:43" ht="15.75" hidden="1" customHeight="1" thickBot="1" x14ac:dyDescent="0.35">
      <c r="A110" s="13"/>
      <c r="B110" s="140" t="s">
        <v>21</v>
      </c>
      <c r="C110" s="133" t="e">
        <f>C98/C109</f>
        <v>#DIV/0!</v>
      </c>
      <c r="D110" s="133" t="e">
        <f t="shared" ref="D110:I110" si="98">D98/D109</f>
        <v>#DIV/0!</v>
      </c>
      <c r="E110" s="133" t="e">
        <f t="shared" si="98"/>
        <v>#DIV/0!</v>
      </c>
      <c r="F110" s="133" t="e">
        <f t="shared" si="98"/>
        <v>#DIV/0!</v>
      </c>
      <c r="G110" s="133" t="e">
        <f t="shared" si="98"/>
        <v>#DIV/0!</v>
      </c>
      <c r="H110" s="133" t="e">
        <f t="shared" si="98"/>
        <v>#DIV/0!</v>
      </c>
      <c r="I110" s="133" t="e">
        <f t="shared" si="98"/>
        <v>#DIV/0!</v>
      </c>
      <c r="J110" s="133" t="e">
        <f t="shared" ref="J110:M110" si="99">J101/J109</f>
        <v>#DIV/0!</v>
      </c>
      <c r="K110" s="133" t="e">
        <f t="shared" si="99"/>
        <v>#DIV/0!</v>
      </c>
      <c r="L110" s="133" t="e">
        <f t="shared" si="99"/>
        <v>#DIV/0!</v>
      </c>
      <c r="M110" s="142" t="e">
        <f t="shared" si="99"/>
        <v>#DIV/0!</v>
      </c>
      <c r="N110" s="13"/>
      <c r="O110" s="13"/>
      <c r="P110" s="140" t="s">
        <v>21</v>
      </c>
      <c r="Q110" s="133" t="e">
        <f>Q98/Q109</f>
        <v>#DIV/0!</v>
      </c>
      <c r="R110" s="133" t="e">
        <f t="shared" ref="R110:W110" si="100">R98/R109</f>
        <v>#DIV/0!</v>
      </c>
      <c r="S110" s="133" t="e">
        <f t="shared" si="100"/>
        <v>#DIV/0!</v>
      </c>
      <c r="T110" s="133" t="e">
        <f t="shared" si="100"/>
        <v>#DIV/0!</v>
      </c>
      <c r="U110" s="133" t="e">
        <f t="shared" si="100"/>
        <v>#DIV/0!</v>
      </c>
      <c r="V110" s="133" t="e">
        <f t="shared" si="100"/>
        <v>#DIV/0!</v>
      </c>
      <c r="W110" s="133" t="e">
        <f t="shared" si="100"/>
        <v>#DIV/0!</v>
      </c>
      <c r="X110" s="133" t="e">
        <f t="shared" ref="X110:AA110" si="101">X101/X109</f>
        <v>#DIV/0!</v>
      </c>
      <c r="Y110" s="133" t="e">
        <f t="shared" si="101"/>
        <v>#DIV/0!</v>
      </c>
      <c r="Z110" s="133" t="e">
        <f t="shared" si="101"/>
        <v>#DIV/0!</v>
      </c>
      <c r="AA110" s="133" t="e">
        <f t="shared" si="101"/>
        <v>#DIV/0!</v>
      </c>
      <c r="AB110" s="13"/>
      <c r="AC110" s="13"/>
      <c r="AD110" s="13"/>
      <c r="AP110" s="13"/>
      <c r="AQ110" s="13"/>
    </row>
    <row r="111" spans="1:43" ht="15.75" hidden="1" customHeight="1" x14ac:dyDescent="0.3">
      <c r="A111" s="13"/>
      <c r="B111" s="195" t="s">
        <v>87</v>
      </c>
      <c r="C111" s="196" t="e">
        <f>C110/$C$110</f>
        <v>#DIV/0!</v>
      </c>
      <c r="D111" s="196" t="e">
        <f t="shared" ref="D111:I111" si="102">D110/$C$110</f>
        <v>#DIV/0!</v>
      </c>
      <c r="E111" s="196" t="e">
        <f t="shared" si="102"/>
        <v>#DIV/0!</v>
      </c>
      <c r="F111" s="196" t="e">
        <f t="shared" si="102"/>
        <v>#DIV/0!</v>
      </c>
      <c r="G111" s="196" t="e">
        <f t="shared" si="102"/>
        <v>#DIV/0!</v>
      </c>
      <c r="H111" s="196" t="e">
        <f t="shared" si="102"/>
        <v>#DIV/0!</v>
      </c>
      <c r="I111" s="196" t="e">
        <f t="shared" si="102"/>
        <v>#DIV/0!</v>
      </c>
      <c r="J111" s="197" t="e">
        <f>J110/C110</f>
        <v>#DIV/0!</v>
      </c>
      <c r="K111" s="197" t="e">
        <f t="shared" ref="K111" si="103">K110/J110</f>
        <v>#DIV/0!</v>
      </c>
      <c r="L111" s="197" t="e">
        <f t="shared" ref="L111" si="104">L110/K110</f>
        <v>#DIV/0!</v>
      </c>
      <c r="M111" s="198" t="e">
        <f t="shared" ref="M111" si="105">M110/L110</f>
        <v>#DIV/0!</v>
      </c>
      <c r="N111" s="13"/>
      <c r="O111" s="13"/>
      <c r="P111" s="195" t="s">
        <v>87</v>
      </c>
      <c r="Q111" s="196" t="e">
        <f>Q110/$Q$110</f>
        <v>#DIV/0!</v>
      </c>
      <c r="R111" s="196" t="e">
        <f t="shared" ref="R111:W111" si="106">R110/$Q$110</f>
        <v>#DIV/0!</v>
      </c>
      <c r="S111" s="196" t="e">
        <f t="shared" si="106"/>
        <v>#DIV/0!</v>
      </c>
      <c r="T111" s="196" t="e">
        <f t="shared" si="106"/>
        <v>#DIV/0!</v>
      </c>
      <c r="U111" s="196" t="e">
        <f t="shared" si="106"/>
        <v>#DIV/0!</v>
      </c>
      <c r="V111" s="196" t="e">
        <f t="shared" si="106"/>
        <v>#DIV/0!</v>
      </c>
      <c r="W111" s="196" t="e">
        <f t="shared" si="106"/>
        <v>#DIV/0!</v>
      </c>
      <c r="X111" s="197" t="e">
        <f t="shared" ref="X111:AA111" si="107">X110/W110</f>
        <v>#DIV/0!</v>
      </c>
      <c r="Y111" s="197" t="e">
        <f t="shared" si="107"/>
        <v>#DIV/0!</v>
      </c>
      <c r="Z111" s="197" t="e">
        <f t="shared" si="107"/>
        <v>#DIV/0!</v>
      </c>
      <c r="AA111" s="197" t="e">
        <f t="shared" si="107"/>
        <v>#DIV/0!</v>
      </c>
      <c r="AB111" s="13"/>
      <c r="AC111" s="13"/>
      <c r="AD111" s="13"/>
      <c r="AP111" s="13"/>
      <c r="AQ111" s="13"/>
    </row>
    <row r="112" spans="1:43" ht="15.75" hidden="1" customHeight="1" thickBot="1" x14ac:dyDescent="0.35">
      <c r="A112" s="13"/>
      <c r="B112" s="174" t="s">
        <v>86</v>
      </c>
      <c r="C112" s="190"/>
      <c r="D112" s="190"/>
      <c r="E112" s="190"/>
      <c r="F112" s="190"/>
      <c r="G112" s="190"/>
      <c r="H112" s="190"/>
      <c r="I112" s="190"/>
      <c r="J112" s="190">
        <f>SUMIFS(Data!$L$134:$L$432,Data!$G$134:$G$432,$B112,Data!$D$134:$D$432,J$102,Data!$E$134:$E$432,J$103)</f>
        <v>0</v>
      </c>
      <c r="K112" s="190">
        <f>SUMIFS(Data!$L$134:$L$432,Data!$G$134:$G$432,$B112,Data!$D$134:$D$432,K$102,Data!$E$134:$E$432,K$103)</f>
        <v>0</v>
      </c>
      <c r="L112" s="190">
        <f>SUMIFS(Data!$L$134:$L$432,Data!$G$134:$G$432,$B112,Data!$D$134:$D$432,L$102,Data!$E$134:$E$432,L$103)</f>
        <v>0</v>
      </c>
      <c r="M112" s="190">
        <f>SUMIFS(Data!$L$134:$L$432,Data!$G$134:$G$432,$B112,Data!$D$134:$D$432,M$102,Data!$E$134:$E$432,M$103)</f>
        <v>0</v>
      </c>
      <c r="N112" s="13"/>
      <c r="O112" s="13"/>
      <c r="P112" s="174" t="s">
        <v>86</v>
      </c>
      <c r="Q112" s="190"/>
      <c r="R112" s="190"/>
      <c r="S112" s="190"/>
      <c r="T112" s="190"/>
      <c r="U112" s="190"/>
      <c r="V112" s="190"/>
      <c r="W112" s="190"/>
      <c r="X112" s="190">
        <f>SUMIFS(Data!$L$134:$L$432,Data!$G$134:$G$432,$P112,Data!$D$134:$D$432,X$102,Data!$E$134:$E$432,X$103)</f>
        <v>0</v>
      </c>
      <c r="Y112" s="190">
        <f>SUMIFS(Data!$L$134:$L$432,Data!$G$134:$G$432,$P112,Data!$D$134:$D$432,Y$102,Data!$E$134:$E$432,Y$103)</f>
        <v>0</v>
      </c>
      <c r="Z112" s="190">
        <f>SUMIFS(Data!$L$134:$L$432,Data!$G$134:$G$432,$P112,Data!$D$134:$D$432,Z$102,Data!$E$134:$E$432,Z$103)</f>
        <v>0</v>
      </c>
      <c r="AA112" s="190">
        <f>SUMIFS(Data!$L$134:$L$432,Data!$G$134:$G$432,$P112,Data!$D$134:$D$432,AA$102,Data!$E$134:$E$432,AA$103)</f>
        <v>0</v>
      </c>
      <c r="AB112" s="13"/>
      <c r="AC112" s="13"/>
      <c r="AD112" s="13"/>
      <c r="AP112" s="13"/>
      <c r="AQ112" s="13"/>
    </row>
    <row r="113" spans="1:43" ht="15.75" hidden="1" customHeight="1" thickBot="1" x14ac:dyDescent="0.35">
      <c r="A113" s="13"/>
      <c r="B113" s="140" t="s">
        <v>21</v>
      </c>
      <c r="C113" s="133" t="e">
        <f>C98/C112</f>
        <v>#DIV/0!</v>
      </c>
      <c r="D113" s="133" t="e">
        <f t="shared" ref="D113:I113" si="108">D98/D112</f>
        <v>#DIV/0!</v>
      </c>
      <c r="E113" s="133" t="e">
        <f t="shared" si="108"/>
        <v>#DIV/0!</v>
      </c>
      <c r="F113" s="133" t="e">
        <f t="shared" si="108"/>
        <v>#DIV/0!</v>
      </c>
      <c r="G113" s="133" t="e">
        <f t="shared" si="108"/>
        <v>#DIV/0!</v>
      </c>
      <c r="H113" s="133" t="e">
        <f t="shared" si="108"/>
        <v>#DIV/0!</v>
      </c>
      <c r="I113" s="133" t="e">
        <f t="shared" si="108"/>
        <v>#DIV/0!</v>
      </c>
      <c r="J113" s="133" t="e">
        <f t="shared" ref="J113:M113" si="109">J104/J112</f>
        <v>#DIV/0!</v>
      </c>
      <c r="K113" s="133" t="e">
        <f t="shared" si="109"/>
        <v>#DIV/0!</v>
      </c>
      <c r="L113" s="133" t="e">
        <f t="shared" si="109"/>
        <v>#DIV/0!</v>
      </c>
      <c r="M113" s="142" t="e">
        <f t="shared" si="109"/>
        <v>#DIV/0!</v>
      </c>
      <c r="N113" s="13"/>
      <c r="O113" s="13"/>
      <c r="P113" s="140" t="s">
        <v>21</v>
      </c>
      <c r="Q113" s="133" t="e">
        <f>Q98/Q112</f>
        <v>#DIV/0!</v>
      </c>
      <c r="R113" s="133" t="e">
        <f t="shared" ref="R113:W113" si="110">R98/R112</f>
        <v>#DIV/0!</v>
      </c>
      <c r="S113" s="133" t="e">
        <f t="shared" si="110"/>
        <v>#DIV/0!</v>
      </c>
      <c r="T113" s="133" t="e">
        <f t="shared" si="110"/>
        <v>#DIV/0!</v>
      </c>
      <c r="U113" s="133" t="e">
        <f t="shared" si="110"/>
        <v>#DIV/0!</v>
      </c>
      <c r="V113" s="133" t="e">
        <f t="shared" si="110"/>
        <v>#DIV/0!</v>
      </c>
      <c r="W113" s="133" t="e">
        <f t="shared" si="110"/>
        <v>#DIV/0!</v>
      </c>
      <c r="X113" s="133" t="e">
        <f t="shared" ref="X113:AA113" si="111">X104/X112</f>
        <v>#DIV/0!</v>
      </c>
      <c r="Y113" s="133" t="e">
        <f t="shared" si="111"/>
        <v>#DIV/0!</v>
      </c>
      <c r="Z113" s="133" t="e">
        <f t="shared" si="111"/>
        <v>#DIV/0!</v>
      </c>
      <c r="AA113" s="133" t="e">
        <f t="shared" si="111"/>
        <v>#DIV/0!</v>
      </c>
      <c r="AB113" s="13"/>
      <c r="AC113" s="13"/>
      <c r="AD113" s="13"/>
      <c r="AP113" s="13"/>
      <c r="AQ113" s="13"/>
    </row>
    <row r="114" spans="1:43" ht="15.75" hidden="1" customHeight="1" thickBot="1" x14ac:dyDescent="0.35">
      <c r="A114" s="13"/>
      <c r="B114" s="195" t="s">
        <v>89</v>
      </c>
      <c r="C114" s="196" t="e">
        <f>C113/$C$113</f>
        <v>#DIV/0!</v>
      </c>
      <c r="D114" s="196" t="e">
        <f t="shared" ref="D114:I114" si="112">D113/$C$113</f>
        <v>#DIV/0!</v>
      </c>
      <c r="E114" s="196" t="e">
        <f t="shared" si="112"/>
        <v>#DIV/0!</v>
      </c>
      <c r="F114" s="196" t="e">
        <f t="shared" si="112"/>
        <v>#DIV/0!</v>
      </c>
      <c r="G114" s="196" t="e">
        <f t="shared" si="112"/>
        <v>#DIV/0!</v>
      </c>
      <c r="H114" s="196" t="e">
        <f t="shared" si="112"/>
        <v>#DIV/0!</v>
      </c>
      <c r="I114" s="196" t="e">
        <f t="shared" si="112"/>
        <v>#DIV/0!</v>
      </c>
      <c r="J114" s="135" t="e">
        <f>J113/C113</f>
        <v>#DIV/0!</v>
      </c>
      <c r="K114" s="135" t="e">
        <f t="shared" ref="K114" si="113">K113/J113</f>
        <v>#DIV/0!</v>
      </c>
      <c r="L114" s="135" t="e">
        <f t="shared" ref="L114" si="114">L113/K113</f>
        <v>#DIV/0!</v>
      </c>
      <c r="M114" s="143" t="e">
        <f t="shared" ref="M114" si="115">M113/L113</f>
        <v>#DIV/0!</v>
      </c>
      <c r="N114" s="13"/>
      <c r="O114" s="13"/>
      <c r="P114" s="195" t="s">
        <v>89</v>
      </c>
      <c r="Q114" s="196" t="e">
        <f>Q113/$Q$113</f>
        <v>#DIV/0!</v>
      </c>
      <c r="R114" s="196" t="e">
        <f t="shared" ref="R114:W114" si="116">R113/$Q$113</f>
        <v>#DIV/0!</v>
      </c>
      <c r="S114" s="196" t="e">
        <f t="shared" si="116"/>
        <v>#DIV/0!</v>
      </c>
      <c r="T114" s="196" t="e">
        <f t="shared" si="116"/>
        <v>#DIV/0!</v>
      </c>
      <c r="U114" s="196" t="e">
        <f t="shared" si="116"/>
        <v>#DIV/0!</v>
      </c>
      <c r="V114" s="196" t="e">
        <f t="shared" si="116"/>
        <v>#DIV/0!</v>
      </c>
      <c r="W114" s="196" t="e">
        <f t="shared" si="116"/>
        <v>#DIV/0!</v>
      </c>
      <c r="X114" s="135" t="e">
        <f t="shared" ref="X114:AA114" si="117">X113/W113</f>
        <v>#DIV/0!</v>
      </c>
      <c r="Y114" s="135" t="e">
        <f t="shared" si="117"/>
        <v>#DIV/0!</v>
      </c>
      <c r="Z114" s="135" t="e">
        <f t="shared" si="117"/>
        <v>#DIV/0!</v>
      </c>
      <c r="AA114" s="135" t="e">
        <f t="shared" si="117"/>
        <v>#DIV/0!</v>
      </c>
      <c r="AB114" s="13"/>
      <c r="AC114" s="13"/>
      <c r="AD114" s="13"/>
      <c r="AP114" s="13"/>
      <c r="AQ114" s="13"/>
    </row>
    <row r="115" spans="1:43" ht="15.75" customHeight="1" x14ac:dyDescent="0.3">
      <c r="A115" s="5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P115" s="5"/>
      <c r="AQ115" s="5"/>
    </row>
    <row r="116" spans="1:43" ht="15.75" customHeight="1" x14ac:dyDescent="0.3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P116" s="13"/>
      <c r="AQ116" s="13"/>
    </row>
    <row r="117" spans="1:43" ht="15.75" customHeight="1" x14ac:dyDescent="0.3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P117" s="13"/>
      <c r="AQ117" s="13"/>
    </row>
    <row r="118" spans="1:43" ht="15.75" customHeight="1" x14ac:dyDescent="0.3">
      <c r="A118" s="5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P118" s="5"/>
      <c r="AQ118" s="5"/>
    </row>
    <row r="119" spans="1:43" ht="15.75" customHeight="1" x14ac:dyDescent="0.3">
      <c r="A119" s="5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P119" s="5"/>
      <c r="AQ119" s="5"/>
    </row>
    <row r="120" spans="1:43" ht="15.75" customHeight="1" x14ac:dyDescent="0.3">
      <c r="A120" s="5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P120" s="5"/>
      <c r="AQ120" s="5"/>
    </row>
    <row r="121" spans="1:43" ht="15.75" customHeight="1" x14ac:dyDescent="0.3">
      <c r="A121" s="5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P121" s="5"/>
      <c r="AQ121" s="5"/>
    </row>
    <row r="122" spans="1:43" ht="15.75" customHeight="1" x14ac:dyDescent="0.3">
      <c r="A122" s="5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P122" s="5"/>
      <c r="AQ122" s="5"/>
    </row>
    <row r="123" spans="1:43" ht="15.75" customHeight="1" x14ac:dyDescent="0.3">
      <c r="A123" s="5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P123" s="5"/>
      <c r="AQ123" s="5"/>
    </row>
    <row r="124" spans="1:43" ht="15.75" customHeight="1" x14ac:dyDescent="0.3">
      <c r="A124" s="5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P124" s="5"/>
      <c r="AQ124" s="5"/>
    </row>
    <row r="125" spans="1:43" ht="15.75" customHeight="1" x14ac:dyDescent="0.3">
      <c r="A125" s="5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P125" s="5"/>
      <c r="AQ125" s="5"/>
    </row>
    <row r="126" spans="1:43" ht="15.75" customHeight="1" x14ac:dyDescent="0.3">
      <c r="A126" s="5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P126" s="5"/>
      <c r="AQ126" s="5"/>
    </row>
    <row r="127" spans="1:43" ht="15.75" customHeight="1" x14ac:dyDescent="0.3">
      <c r="A127" s="5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P127" s="5"/>
      <c r="AQ127" s="5"/>
    </row>
    <row r="128" spans="1:43" ht="15.75" customHeight="1" x14ac:dyDescent="0.3">
      <c r="A128" s="5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P128" s="5"/>
      <c r="AQ128" s="5"/>
    </row>
    <row r="129" spans="1:43" ht="15.75" customHeight="1" x14ac:dyDescent="0.3">
      <c r="A129" s="5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P129" s="5"/>
      <c r="AQ129" s="5"/>
    </row>
    <row r="130" spans="1:43" ht="15.75" customHeight="1" x14ac:dyDescent="0.3">
      <c r="A130" s="5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P130" s="5"/>
      <c r="AQ130" s="5"/>
    </row>
    <row r="131" spans="1:43" ht="15.75" customHeight="1" x14ac:dyDescent="0.3">
      <c r="A131" s="5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P131" s="5"/>
      <c r="AQ131" s="5"/>
    </row>
    <row r="132" spans="1:43" ht="15.75" customHeight="1" x14ac:dyDescent="0.3">
      <c r="A132" s="5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P132" s="5"/>
      <c r="AQ132" s="5"/>
    </row>
    <row r="133" spans="1:43" ht="15.75" customHeight="1" x14ac:dyDescent="0.3">
      <c r="A133" s="5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P133" s="5"/>
      <c r="AQ133" s="5"/>
    </row>
    <row r="134" spans="1:43" ht="15.75" customHeight="1" x14ac:dyDescent="0.3">
      <c r="A134" s="5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P134" s="5"/>
      <c r="AQ134" s="5"/>
    </row>
    <row r="135" spans="1:43" ht="15.75" customHeight="1" x14ac:dyDescent="0.3">
      <c r="A135" s="5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P135" s="5"/>
      <c r="AQ135" s="5"/>
    </row>
    <row r="136" spans="1:43" ht="15.75" customHeight="1" x14ac:dyDescent="0.3">
      <c r="A136" s="5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P136" s="5"/>
      <c r="AQ136" s="5"/>
    </row>
    <row r="137" spans="1:43" ht="15.75" customHeight="1" x14ac:dyDescent="0.3">
      <c r="A137" s="5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P137" s="5"/>
      <c r="AQ137" s="5"/>
    </row>
    <row r="138" spans="1:43" ht="15.75" customHeight="1" x14ac:dyDescent="0.3">
      <c r="A138" s="5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P138" s="5"/>
      <c r="AQ138" s="5"/>
    </row>
    <row r="139" spans="1:43" ht="15.75" customHeight="1" x14ac:dyDescent="0.3">
      <c r="A139" s="5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P139" s="5"/>
      <c r="AQ139" s="5"/>
    </row>
    <row r="140" spans="1:43" ht="15.75" customHeight="1" x14ac:dyDescent="0.3">
      <c r="A140" s="5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P140" s="5"/>
      <c r="AQ140" s="5"/>
    </row>
    <row r="141" spans="1:43" ht="15.75" customHeight="1" x14ac:dyDescent="0.3">
      <c r="A141" s="5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P141" s="5"/>
      <c r="AQ141" s="5"/>
    </row>
    <row r="142" spans="1:43" ht="15.75" customHeight="1" x14ac:dyDescent="0.3">
      <c r="A142" s="5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P142" s="5"/>
      <c r="AQ142" s="5"/>
    </row>
    <row r="143" spans="1:43" ht="15.75" customHeight="1" x14ac:dyDescent="0.3">
      <c r="A143" s="5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P143" s="5"/>
      <c r="AQ143" s="5"/>
    </row>
    <row r="144" spans="1:43" ht="15.75" customHeight="1" x14ac:dyDescent="0.3">
      <c r="A144" s="5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P144" s="5"/>
      <c r="AQ144" s="5"/>
    </row>
    <row r="145" spans="1:43" ht="15.75" customHeight="1" x14ac:dyDescent="0.3">
      <c r="A145" s="5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P145" s="5"/>
      <c r="AQ145" s="5"/>
    </row>
    <row r="146" spans="1:43" ht="15.75" customHeight="1" x14ac:dyDescent="0.3">
      <c r="A146" s="5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P146" s="5"/>
      <c r="AQ146" s="5"/>
    </row>
    <row r="147" spans="1:43" ht="15.75" customHeight="1" x14ac:dyDescent="0.3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P147" s="13"/>
      <c r="AQ147" s="13"/>
    </row>
    <row r="148" spans="1:43" ht="15.75" customHeight="1" x14ac:dyDescent="0.3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P148" s="13"/>
      <c r="AQ148" s="13"/>
    </row>
    <row r="149" spans="1:43" ht="15.75" customHeight="1" x14ac:dyDescent="0.3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P149" s="13"/>
      <c r="AQ149" s="13"/>
    </row>
    <row r="150" spans="1:43" ht="15.75" customHeight="1" x14ac:dyDescent="0.3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P150" s="13"/>
      <c r="AQ150" s="13"/>
    </row>
    <row r="151" spans="1:43" ht="15.75" customHeight="1" x14ac:dyDescent="0.3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P151" s="13"/>
      <c r="AQ151" s="13"/>
    </row>
    <row r="152" spans="1:43" ht="15.75" customHeight="1" x14ac:dyDescent="0.3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P152" s="13"/>
      <c r="AQ152" s="13"/>
    </row>
    <row r="153" spans="1:43" ht="15.75" customHeight="1" x14ac:dyDescent="0.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P153" s="13"/>
      <c r="AQ153" s="13"/>
    </row>
    <row r="154" spans="1:43" ht="15.75" customHeight="1" x14ac:dyDescent="0.3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P154" s="13"/>
      <c r="AQ154" s="13"/>
    </row>
    <row r="155" spans="1:43" ht="15.75" customHeight="1" x14ac:dyDescent="0.3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P155" s="13"/>
      <c r="AQ155" s="13"/>
    </row>
    <row r="156" spans="1:43" ht="15.75" customHeight="1" x14ac:dyDescent="0.3">
      <c r="A156" s="5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P156" s="5"/>
      <c r="AQ156" s="5"/>
    </row>
    <row r="157" spans="1:43" ht="15.75" customHeight="1" x14ac:dyDescent="0.3">
      <c r="A157" s="5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P157" s="5"/>
      <c r="AQ157" s="5"/>
    </row>
    <row r="158" spans="1:43" ht="15.75" customHeight="1" x14ac:dyDescent="0.3">
      <c r="A158" s="5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P158" s="5"/>
      <c r="AQ158" s="5"/>
    </row>
    <row r="159" spans="1:43" ht="15.75" customHeight="1" x14ac:dyDescent="0.3">
      <c r="A159" s="5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P159" s="5"/>
      <c r="AQ159" s="5"/>
    </row>
    <row r="160" spans="1:43" ht="15.75" customHeight="1" x14ac:dyDescent="0.3">
      <c r="A160" s="5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P160" s="5"/>
      <c r="AQ160" s="5"/>
    </row>
    <row r="161" spans="1:43" ht="15.75" customHeight="1" x14ac:dyDescent="0.3">
      <c r="A161" s="5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P161" s="5"/>
      <c r="AQ161" s="5"/>
    </row>
    <row r="162" spans="1:43" ht="15.75" customHeight="1" x14ac:dyDescent="0.3">
      <c r="A162" s="5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P162" s="5"/>
      <c r="AQ162" s="5"/>
    </row>
    <row r="163" spans="1:43" ht="15.75" customHeight="1" x14ac:dyDescent="0.3">
      <c r="A163" s="5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P163" s="5"/>
      <c r="AQ163" s="5"/>
    </row>
    <row r="164" spans="1:43" ht="15.75" customHeight="1" x14ac:dyDescent="0.3">
      <c r="A164" s="5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P164" s="5"/>
      <c r="AQ164" s="5"/>
    </row>
    <row r="165" spans="1:43" ht="15.75" customHeight="1" x14ac:dyDescent="0.3">
      <c r="A165" s="5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P165" s="5"/>
      <c r="AQ165" s="5"/>
    </row>
    <row r="166" spans="1:43" ht="15.75" customHeight="1" x14ac:dyDescent="0.3">
      <c r="A166" s="5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P166" s="5"/>
      <c r="AQ166" s="5"/>
    </row>
    <row r="167" spans="1:43" ht="15.75" customHeight="1" x14ac:dyDescent="0.3">
      <c r="A167" s="5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P167" s="5"/>
      <c r="AQ167" s="5"/>
    </row>
    <row r="168" spans="1:43" ht="15.75" customHeight="1" x14ac:dyDescent="0.3">
      <c r="A168" s="5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P168" s="5"/>
      <c r="AQ168" s="5"/>
    </row>
    <row r="169" spans="1:43" ht="15.75" customHeight="1" x14ac:dyDescent="0.3">
      <c r="A169" s="5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P169" s="5"/>
      <c r="AQ169" s="5"/>
    </row>
    <row r="170" spans="1:43" ht="15.75" customHeight="1" x14ac:dyDescent="0.3">
      <c r="A170" s="5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P170" s="5"/>
      <c r="AQ170" s="5"/>
    </row>
    <row r="171" spans="1:43" ht="15.75" customHeight="1" x14ac:dyDescent="0.3">
      <c r="A171" s="5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P171" s="5"/>
      <c r="AQ171" s="5"/>
    </row>
    <row r="172" spans="1:43" ht="15.75" customHeight="1" x14ac:dyDescent="0.3">
      <c r="A172" s="5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P172" s="5"/>
      <c r="AQ172" s="5"/>
    </row>
    <row r="173" spans="1:43" ht="15.75" customHeight="1" x14ac:dyDescent="0.3">
      <c r="A173" s="5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P173" s="5"/>
      <c r="AQ173" s="5"/>
    </row>
    <row r="174" spans="1:43" ht="15.75" customHeight="1" x14ac:dyDescent="0.3">
      <c r="A174" s="5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P174" s="5"/>
      <c r="AQ174" s="5"/>
    </row>
    <row r="175" spans="1:43" ht="15.75" customHeight="1" x14ac:dyDescent="0.3">
      <c r="A175" s="5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P175" s="5"/>
      <c r="AQ175" s="5"/>
    </row>
    <row r="176" spans="1:43" ht="15.75" customHeight="1" x14ac:dyDescent="0.3">
      <c r="A176" s="5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P176" s="5"/>
      <c r="AQ176" s="5"/>
    </row>
    <row r="177" spans="1:43" ht="15.75" customHeight="1" x14ac:dyDescent="0.3">
      <c r="A177" s="5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P177" s="5"/>
      <c r="AQ177" s="5"/>
    </row>
    <row r="178" spans="1:43" ht="15.75" customHeight="1" x14ac:dyDescent="0.3">
      <c r="A178" s="5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P178" s="5"/>
      <c r="AQ178" s="5"/>
    </row>
    <row r="179" spans="1:43" ht="15.75" customHeight="1" x14ac:dyDescent="0.3">
      <c r="A179" s="5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P179" s="5"/>
      <c r="AQ179" s="5"/>
    </row>
    <row r="180" spans="1:43" ht="15.75" customHeight="1" x14ac:dyDescent="0.3">
      <c r="A180" s="5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P180" s="5"/>
      <c r="AQ180" s="5"/>
    </row>
    <row r="181" spans="1:43" ht="15.75" customHeight="1" x14ac:dyDescent="0.3">
      <c r="A181" s="5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P181" s="5"/>
      <c r="AQ181" s="5"/>
    </row>
    <row r="182" spans="1:43" ht="15.75" customHeight="1" x14ac:dyDescent="0.3">
      <c r="A182" s="5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P182" s="5"/>
      <c r="AQ182" s="5"/>
    </row>
    <row r="183" spans="1:43" ht="15.75" customHeight="1" x14ac:dyDescent="0.3">
      <c r="A183" s="5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P183" s="5"/>
      <c r="AQ183" s="5"/>
    </row>
    <row r="184" spans="1:43" ht="15.75" customHeight="1" x14ac:dyDescent="0.3">
      <c r="A184" s="5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P184" s="5"/>
      <c r="AQ184" s="5"/>
    </row>
    <row r="185" spans="1:43" ht="15.75" customHeight="1" x14ac:dyDescent="0.3">
      <c r="A185" s="5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P185" s="5"/>
      <c r="AQ185" s="5"/>
    </row>
    <row r="186" spans="1:43" ht="15.75" customHeight="1" x14ac:dyDescent="0.3">
      <c r="A186" s="5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P186" s="5"/>
      <c r="AQ186" s="5"/>
    </row>
    <row r="187" spans="1:43" ht="15.75" customHeight="1" x14ac:dyDescent="0.3">
      <c r="A187" s="5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P187" s="5"/>
      <c r="AQ187" s="5"/>
    </row>
    <row r="188" spans="1:43" ht="15.75" customHeight="1" x14ac:dyDescent="0.3">
      <c r="A188" s="5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P188" s="5"/>
      <c r="AQ188" s="5"/>
    </row>
    <row r="189" spans="1:43" ht="15.75" customHeight="1" x14ac:dyDescent="0.3">
      <c r="A189" s="5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P189" s="5"/>
      <c r="AQ189" s="5"/>
    </row>
    <row r="190" spans="1:43" ht="15.75" customHeight="1" x14ac:dyDescent="0.3">
      <c r="A190" s="5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P190" s="5"/>
      <c r="AQ190" s="5"/>
    </row>
    <row r="191" spans="1:43" ht="15.75" customHeight="1" x14ac:dyDescent="0.3">
      <c r="A191" s="5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P191" s="5"/>
      <c r="AQ191" s="5"/>
    </row>
    <row r="192" spans="1:43" ht="15.75" customHeight="1" x14ac:dyDescent="0.3">
      <c r="A192" s="5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P192" s="5"/>
      <c r="AQ192" s="5"/>
    </row>
    <row r="193" spans="1:43" ht="15.75" customHeight="1" x14ac:dyDescent="0.3">
      <c r="A193" s="5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P193" s="5"/>
      <c r="AQ193" s="5"/>
    </row>
    <row r="194" spans="1:43" ht="15.75" customHeight="1" x14ac:dyDescent="0.3">
      <c r="A194" s="5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P194" s="5"/>
      <c r="AQ194" s="5"/>
    </row>
    <row r="195" spans="1:43" ht="15.75" customHeight="1" x14ac:dyDescent="0.3">
      <c r="A195" s="5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P195" s="5"/>
      <c r="AQ195" s="5"/>
    </row>
    <row r="196" spans="1:43" ht="15.75" customHeight="1" x14ac:dyDescent="0.3">
      <c r="A196" s="5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P196" s="5"/>
      <c r="AQ196" s="5"/>
    </row>
    <row r="197" spans="1:43" ht="15.75" customHeight="1" x14ac:dyDescent="0.3">
      <c r="A197" s="5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P197" s="5"/>
      <c r="AQ197" s="5"/>
    </row>
    <row r="198" spans="1:43" ht="15.75" customHeight="1" x14ac:dyDescent="0.3">
      <c r="A198" s="5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P198" s="5"/>
      <c r="AQ198" s="5"/>
    </row>
    <row r="199" spans="1:43" ht="15.75" customHeight="1" x14ac:dyDescent="0.3">
      <c r="A199" s="5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P199" s="5"/>
      <c r="AQ199" s="5"/>
    </row>
    <row r="200" spans="1:43" ht="15.75" customHeight="1" x14ac:dyDescent="0.3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P200" s="13"/>
      <c r="AQ200" s="13"/>
    </row>
    <row r="201" spans="1:43" ht="15.75" customHeight="1" x14ac:dyDescent="0.3">
      <c r="A201" s="5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P201" s="5"/>
      <c r="AQ201" s="5"/>
    </row>
    <row r="202" spans="1:43" ht="15.75" customHeight="1" x14ac:dyDescent="0.3">
      <c r="A202" s="5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P202" s="5"/>
      <c r="AQ202" s="5"/>
    </row>
    <row r="203" spans="1:43" ht="15.75" customHeight="1" x14ac:dyDescent="0.3">
      <c r="A203" s="5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P203" s="5"/>
      <c r="AQ203" s="5"/>
    </row>
    <row r="204" spans="1:43" ht="15.75" customHeight="1" x14ac:dyDescent="0.3">
      <c r="A204" s="5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P204" s="5"/>
      <c r="AQ204" s="5"/>
    </row>
    <row r="205" spans="1:43" ht="15.75" customHeight="1" x14ac:dyDescent="0.3">
      <c r="A205" s="5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P205" s="5"/>
      <c r="AQ205" s="5"/>
    </row>
    <row r="206" spans="1:43" ht="15.75" customHeight="1" x14ac:dyDescent="0.3">
      <c r="A206" s="5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P206" s="5"/>
      <c r="AQ206" s="5"/>
    </row>
    <row r="207" spans="1:43" ht="15.75" customHeight="1" x14ac:dyDescent="0.3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P207" s="13"/>
      <c r="AQ207" s="13"/>
    </row>
    <row r="208" spans="1:43" ht="15.75" customHeight="1" x14ac:dyDescent="0.3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P208" s="13"/>
      <c r="AQ208" s="13"/>
    </row>
    <row r="209" spans="1:43" ht="15.75" customHeight="1" x14ac:dyDescent="0.3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P209" s="13"/>
      <c r="AQ209" s="13"/>
    </row>
    <row r="210" spans="1:43" ht="15.75" customHeight="1" x14ac:dyDescent="0.3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P210" s="13"/>
      <c r="AQ210" s="13"/>
    </row>
    <row r="211" spans="1:43" ht="15.75" customHeight="1" x14ac:dyDescent="0.3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P211" s="13"/>
      <c r="AQ211" s="13"/>
    </row>
    <row r="212" spans="1:43" ht="15.75" customHeight="1" x14ac:dyDescent="0.3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P212" s="13"/>
      <c r="AQ212" s="13"/>
    </row>
    <row r="213" spans="1:43" ht="15.75" customHeight="1" x14ac:dyDescent="0.3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P213" s="13"/>
      <c r="AQ213" s="13"/>
    </row>
    <row r="214" spans="1:43" ht="15.75" customHeight="1" x14ac:dyDescent="0.3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P214" s="13"/>
      <c r="AQ214" s="13"/>
    </row>
    <row r="215" spans="1:43" ht="15.75" customHeight="1" x14ac:dyDescent="0.3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P215" s="13"/>
      <c r="AQ215" s="13"/>
    </row>
    <row r="216" spans="1:43" ht="15.75" customHeight="1" x14ac:dyDescent="0.3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P216" s="13"/>
      <c r="AQ216" s="13"/>
    </row>
    <row r="217" spans="1:43" ht="15.75" customHeight="1" x14ac:dyDescent="0.3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P217" s="13"/>
      <c r="AQ217" s="13"/>
    </row>
    <row r="218" spans="1:43" ht="15.75" customHeight="1" x14ac:dyDescent="0.3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P218" s="13"/>
      <c r="AQ218" s="13"/>
    </row>
    <row r="219" spans="1:43" ht="15.75" customHeight="1" x14ac:dyDescent="0.3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P219" s="13"/>
      <c r="AQ219" s="13"/>
    </row>
    <row r="220" spans="1:43" ht="15.75" customHeight="1" x14ac:dyDescent="0.3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P220" s="13"/>
      <c r="AQ220" s="13"/>
    </row>
    <row r="221" spans="1:43" ht="15.75" customHeight="1" x14ac:dyDescent="0.3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P221" s="13"/>
      <c r="AQ221" s="13"/>
    </row>
    <row r="222" spans="1:43" ht="15.75" customHeight="1" x14ac:dyDescent="0.3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P222" s="13"/>
      <c r="AQ222" s="13"/>
    </row>
    <row r="223" spans="1:43" ht="15.75" customHeight="1" x14ac:dyDescent="0.3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P223" s="13"/>
      <c r="AQ223" s="13"/>
    </row>
    <row r="224" spans="1:43" ht="15.75" customHeight="1" x14ac:dyDescent="0.3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P224" s="13"/>
      <c r="AQ224" s="13"/>
    </row>
    <row r="225" spans="1:43" ht="15.75" customHeight="1" x14ac:dyDescent="0.3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P225" s="13"/>
      <c r="AQ225" s="13"/>
    </row>
    <row r="226" spans="1:43" ht="15.75" customHeight="1" x14ac:dyDescent="0.3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P226" s="13"/>
      <c r="AQ226" s="13"/>
    </row>
    <row r="227" spans="1:43" ht="15.75" customHeight="1" x14ac:dyDescent="0.3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P227" s="13"/>
      <c r="AQ227" s="13"/>
    </row>
    <row r="228" spans="1:43" ht="15.75" customHeight="1" x14ac:dyDescent="0.3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P228" s="13"/>
      <c r="AQ228" s="13"/>
    </row>
    <row r="229" spans="1:43" ht="15.75" customHeight="1" x14ac:dyDescent="0.3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P229" s="13"/>
      <c r="AQ229" s="13"/>
    </row>
    <row r="230" spans="1:43" ht="15.75" customHeight="1" x14ac:dyDescent="0.3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P230" s="13"/>
      <c r="AQ230" s="13"/>
    </row>
    <row r="231" spans="1:43" ht="15.75" customHeight="1" x14ac:dyDescent="0.3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P231" s="13"/>
      <c r="AQ231" s="13"/>
    </row>
    <row r="232" spans="1:43" ht="15.75" customHeight="1" x14ac:dyDescent="0.3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P232" s="13"/>
      <c r="AQ232" s="13"/>
    </row>
    <row r="233" spans="1:43" ht="15.75" customHeight="1" x14ac:dyDescent="0.3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P233" s="13"/>
      <c r="AQ233" s="13"/>
    </row>
    <row r="234" spans="1:43" ht="15.75" customHeight="1" x14ac:dyDescent="0.3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P234" s="13"/>
      <c r="AQ234" s="13"/>
    </row>
    <row r="235" spans="1:43" ht="15.75" customHeight="1" x14ac:dyDescent="0.3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P235" s="13"/>
      <c r="AQ235" s="13"/>
    </row>
    <row r="236" spans="1:43" ht="15.75" customHeight="1" x14ac:dyDescent="0.3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P236" s="13"/>
      <c r="AQ236" s="13"/>
    </row>
    <row r="237" spans="1:43" ht="15.75" customHeight="1" x14ac:dyDescent="0.3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P237" s="13"/>
      <c r="AQ237" s="13"/>
    </row>
    <row r="238" spans="1:43" ht="15.75" customHeight="1" x14ac:dyDescent="0.3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P238" s="13"/>
      <c r="AQ238" s="13"/>
    </row>
    <row r="239" spans="1:43" ht="15.75" customHeight="1" x14ac:dyDescent="0.3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P239" s="13"/>
      <c r="AQ239" s="13"/>
    </row>
    <row r="240" spans="1:43" ht="15.75" customHeight="1" x14ac:dyDescent="0.3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P240" s="13"/>
      <c r="AQ240" s="13"/>
    </row>
    <row r="241" spans="1:43" ht="15.75" customHeight="1" x14ac:dyDescent="0.3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P241" s="13"/>
      <c r="AQ241" s="13"/>
    </row>
    <row r="242" spans="1:43" ht="15.75" customHeight="1" x14ac:dyDescent="0.3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P242" s="13"/>
      <c r="AQ242" s="13"/>
    </row>
    <row r="243" spans="1:43" ht="15.75" customHeight="1" x14ac:dyDescent="0.3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P243" s="13"/>
      <c r="AQ243" s="13"/>
    </row>
    <row r="244" spans="1:43" ht="15.75" customHeight="1" x14ac:dyDescent="0.3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P244" s="13"/>
      <c r="AQ244" s="13"/>
    </row>
    <row r="245" spans="1:43" ht="15.75" customHeight="1" x14ac:dyDescent="0.3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P245" s="13"/>
      <c r="AQ245" s="13"/>
    </row>
    <row r="246" spans="1:43" ht="15.75" customHeight="1" x14ac:dyDescent="0.3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P246" s="13"/>
      <c r="AQ246" s="13"/>
    </row>
    <row r="247" spans="1:43" ht="15.75" customHeight="1" x14ac:dyDescent="0.3">
      <c r="A247" s="5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P247" s="5"/>
      <c r="AQ247" s="5"/>
    </row>
    <row r="248" spans="1:43" ht="15.75" customHeight="1" x14ac:dyDescent="0.3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P248" s="13"/>
      <c r="AQ248" s="13"/>
    </row>
    <row r="249" spans="1:43" ht="15.75" customHeight="1" x14ac:dyDescent="0.3">
      <c r="A249" s="5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P249" s="5"/>
      <c r="AQ249" s="5"/>
    </row>
    <row r="250" spans="1:43" ht="15.75" customHeight="1" x14ac:dyDescent="0.3">
      <c r="A250" s="5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P250" s="5"/>
      <c r="AQ250" s="5"/>
    </row>
    <row r="251" spans="1:43" ht="15.75" customHeight="1" x14ac:dyDescent="0.3">
      <c r="A251" s="5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P251" s="5"/>
      <c r="AQ251" s="5"/>
    </row>
    <row r="252" spans="1:43" ht="15.75" customHeight="1" x14ac:dyDescent="0.3">
      <c r="A252" s="5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P252" s="5"/>
      <c r="AQ252" s="5"/>
    </row>
    <row r="253" spans="1:43" ht="15.75" customHeight="1" x14ac:dyDescent="0.3">
      <c r="A253" s="5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P253" s="5"/>
      <c r="AQ253" s="5"/>
    </row>
    <row r="254" spans="1:43" ht="15.75" customHeight="1" x14ac:dyDescent="0.3">
      <c r="A254" s="5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P254" s="5"/>
      <c r="AQ254" s="5"/>
    </row>
    <row r="255" spans="1:43" ht="15.75" customHeight="1" x14ac:dyDescent="0.3">
      <c r="A255" s="5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P255" s="5"/>
      <c r="AQ255" s="5"/>
    </row>
    <row r="256" spans="1:43" ht="15.75" customHeight="1" x14ac:dyDescent="0.3">
      <c r="A256" s="5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P256" s="5"/>
      <c r="AQ256" s="5"/>
    </row>
    <row r="257" spans="1:43" ht="15.75" customHeight="1" x14ac:dyDescent="0.3">
      <c r="A257" s="5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P257" s="5"/>
      <c r="AQ257" s="5"/>
    </row>
    <row r="258" spans="1:43" ht="15.75" customHeight="1" x14ac:dyDescent="0.3">
      <c r="A258" s="5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P258" s="5"/>
      <c r="AQ258" s="5"/>
    </row>
    <row r="259" spans="1:43" ht="15.75" customHeight="1" x14ac:dyDescent="0.3">
      <c r="A259" s="5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P259" s="5"/>
      <c r="AQ259" s="5"/>
    </row>
    <row r="260" spans="1:43" ht="15.75" customHeight="1" x14ac:dyDescent="0.3">
      <c r="A260" s="5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P260" s="5"/>
      <c r="AQ260" s="5"/>
    </row>
    <row r="261" spans="1:43" ht="15.75" customHeight="1" x14ac:dyDescent="0.3">
      <c r="A261" s="5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P261" s="5"/>
      <c r="AQ261" s="5"/>
    </row>
    <row r="262" spans="1:43" ht="15.75" customHeight="1" x14ac:dyDescent="0.3">
      <c r="A262" s="5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P262" s="5"/>
      <c r="AQ262" s="5"/>
    </row>
    <row r="263" spans="1:43" ht="15.75" customHeight="1" x14ac:dyDescent="0.3">
      <c r="A263" s="5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P263" s="5"/>
      <c r="AQ263" s="5"/>
    </row>
    <row r="264" spans="1:43" ht="15.75" customHeight="1" x14ac:dyDescent="0.3">
      <c r="A264" s="5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P264" s="5"/>
      <c r="AQ264" s="5"/>
    </row>
    <row r="265" spans="1:43" ht="15.75" customHeight="1" x14ac:dyDescent="0.3">
      <c r="A265" s="5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P265" s="5"/>
      <c r="AQ265" s="5"/>
    </row>
    <row r="266" spans="1:43" ht="15.75" customHeight="1" x14ac:dyDescent="0.3">
      <c r="A266" s="5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P266" s="5"/>
      <c r="AQ266" s="5"/>
    </row>
    <row r="267" spans="1:43" ht="15.75" customHeight="1" x14ac:dyDescent="0.3">
      <c r="A267" s="5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P267" s="5"/>
      <c r="AQ267" s="5"/>
    </row>
    <row r="268" spans="1:43" ht="15.75" customHeight="1" x14ac:dyDescent="0.3">
      <c r="A268" s="5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P268" s="5"/>
      <c r="AQ268" s="5"/>
    </row>
    <row r="269" spans="1:43" ht="15.75" customHeight="1" x14ac:dyDescent="0.3">
      <c r="A269" s="5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P269" s="5"/>
      <c r="AQ269" s="5"/>
    </row>
    <row r="270" spans="1:43" ht="15.75" customHeight="1" x14ac:dyDescent="0.3">
      <c r="A270" s="5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P270" s="5"/>
      <c r="AQ270" s="5"/>
    </row>
    <row r="271" spans="1:43" ht="15.75" customHeight="1" x14ac:dyDescent="0.3">
      <c r="A271" s="5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P271" s="5"/>
      <c r="AQ271" s="5"/>
    </row>
    <row r="272" spans="1:43" ht="15.75" customHeight="1" x14ac:dyDescent="0.3">
      <c r="A272" s="5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P272" s="5"/>
      <c r="AQ272" s="5"/>
    </row>
    <row r="273" spans="1:43" ht="15.75" customHeight="1" x14ac:dyDescent="0.3">
      <c r="A273" s="5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P273" s="5"/>
      <c r="AQ273" s="5"/>
    </row>
    <row r="274" spans="1:43" ht="15.75" customHeight="1" x14ac:dyDescent="0.3">
      <c r="A274" s="5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P274" s="5"/>
      <c r="AQ274" s="5"/>
    </row>
    <row r="275" spans="1:43" ht="141" customHeight="1" x14ac:dyDescent="0.3">
      <c r="A275" s="5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P275" s="5"/>
      <c r="AQ275" s="5"/>
    </row>
    <row r="277" spans="1:43" ht="15.75" customHeight="1" x14ac:dyDescent="0.3">
      <c r="A277" s="5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P277" s="5"/>
      <c r="AQ277" s="5"/>
    </row>
    <row r="278" spans="1:43" ht="15.75" customHeight="1" x14ac:dyDescent="0.3">
      <c r="A278" s="5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P278" s="5"/>
      <c r="AQ278" s="5"/>
    </row>
    <row r="279" spans="1:43" ht="15.75" customHeight="1" x14ac:dyDescent="0.3">
      <c r="A279" s="5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</row>
    <row r="280" spans="1:43" ht="15.75" customHeight="1" x14ac:dyDescent="0.3">
      <c r="A280" s="5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</row>
    <row r="281" spans="1:43" ht="15.75" customHeight="1" x14ac:dyDescent="0.3">
      <c r="A281" s="5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</row>
    <row r="282" spans="1:43" ht="15.75" customHeight="1" x14ac:dyDescent="0.3">
      <c r="A282" s="5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</row>
    <row r="283" spans="1:43" ht="15.75" customHeight="1" x14ac:dyDescent="0.3">
      <c r="A283" s="5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</row>
    <row r="284" spans="1:43" ht="15.75" customHeight="1" x14ac:dyDescent="0.3">
      <c r="A284" s="5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</row>
    <row r="285" spans="1:43" ht="15.75" customHeight="1" x14ac:dyDescent="0.3">
      <c r="A285" s="5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</row>
    <row r="286" spans="1:43" ht="15.75" customHeight="1" x14ac:dyDescent="0.3">
      <c r="A286" s="5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</row>
    <row r="287" spans="1:43" ht="15.75" customHeight="1" x14ac:dyDescent="0.3">
      <c r="A287" s="5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</row>
    <row r="288" spans="1:43" ht="15.75" customHeight="1" x14ac:dyDescent="0.3">
      <c r="A288" s="5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</row>
    <row r="289" spans="1:43" ht="15.75" customHeight="1" x14ac:dyDescent="0.3">
      <c r="A289" s="5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</row>
    <row r="290" spans="1:43" ht="15.75" customHeight="1" x14ac:dyDescent="0.3">
      <c r="A290" s="5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</row>
    <row r="291" spans="1:43" ht="15.75" customHeight="1" x14ac:dyDescent="0.3">
      <c r="A291" s="5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</row>
    <row r="292" spans="1:43" ht="15.75" customHeight="1" x14ac:dyDescent="0.3">
      <c r="A292" s="5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</row>
    <row r="293" spans="1:43" ht="15.75" customHeight="1" x14ac:dyDescent="0.3">
      <c r="A293" s="5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</row>
    <row r="294" spans="1:43" ht="15.75" customHeight="1" x14ac:dyDescent="0.3">
      <c r="A294" s="5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</row>
    <row r="295" spans="1:43" ht="15.75" customHeight="1" x14ac:dyDescent="0.3">
      <c r="A295" s="5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</row>
    <row r="296" spans="1:43" ht="15.75" customHeight="1" x14ac:dyDescent="0.3">
      <c r="A296" s="5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</row>
    <row r="297" spans="1:43" ht="15.75" customHeight="1" x14ac:dyDescent="0.3">
      <c r="A297" s="5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</row>
    <row r="298" spans="1:43" ht="15.75" customHeight="1" x14ac:dyDescent="0.3">
      <c r="A298" s="5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</row>
    <row r="299" spans="1:43" ht="15.75" customHeight="1" x14ac:dyDescent="0.3">
      <c r="A299" s="5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</row>
    <row r="300" spans="1:43" ht="15.75" customHeight="1" x14ac:dyDescent="0.3">
      <c r="A300" s="5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</row>
    <row r="301" spans="1:43" ht="15.75" customHeight="1" x14ac:dyDescent="0.3">
      <c r="A301" s="5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</row>
    <row r="302" spans="1:43" ht="15.75" customHeight="1" x14ac:dyDescent="0.3">
      <c r="A302" s="5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</row>
    <row r="303" spans="1:43" ht="15.75" customHeight="1" x14ac:dyDescent="0.3">
      <c r="A303" s="5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</row>
    <row r="304" spans="1:43" ht="15.75" customHeight="1" x14ac:dyDescent="0.3">
      <c r="A304" s="5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</row>
    <row r="305" spans="1:43" ht="15.75" customHeight="1" x14ac:dyDescent="0.3">
      <c r="A305" s="5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</row>
    <row r="306" spans="1:43" ht="15.75" customHeight="1" x14ac:dyDescent="0.3">
      <c r="A306" s="5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</row>
    <row r="307" spans="1:43" ht="15.75" customHeight="1" x14ac:dyDescent="0.3">
      <c r="A307" s="5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</row>
    <row r="308" spans="1:43" ht="15.75" customHeight="1" x14ac:dyDescent="0.3">
      <c r="A308" s="5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</row>
    <row r="309" spans="1:43" ht="15.75" customHeight="1" x14ac:dyDescent="0.3">
      <c r="A309" s="5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</row>
    <row r="310" spans="1:43" ht="15.75" customHeight="1" x14ac:dyDescent="0.3">
      <c r="A310" s="5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</row>
    <row r="311" spans="1:43" ht="15.75" customHeight="1" x14ac:dyDescent="0.3">
      <c r="A311" s="5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</row>
    <row r="312" spans="1:43" ht="15.75" customHeight="1" x14ac:dyDescent="0.3">
      <c r="A312" s="5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</row>
    <row r="313" spans="1:43" ht="15.75" customHeight="1" x14ac:dyDescent="0.3">
      <c r="A313" s="5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</row>
    <row r="314" spans="1:43" ht="15.75" customHeight="1" x14ac:dyDescent="0.3">
      <c r="A314" s="5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</row>
    <row r="315" spans="1:43" ht="15.75" customHeight="1" x14ac:dyDescent="0.3">
      <c r="A315" s="5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</row>
    <row r="316" spans="1:43" ht="15.75" customHeight="1" x14ac:dyDescent="0.3">
      <c r="A316" s="5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</row>
    <row r="317" spans="1:43" ht="15.75" customHeight="1" x14ac:dyDescent="0.3">
      <c r="A317" s="5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</row>
    <row r="318" spans="1:43" ht="15.75" customHeight="1" x14ac:dyDescent="0.3">
      <c r="A318" s="5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</row>
    <row r="319" spans="1:43" ht="15.75" customHeight="1" x14ac:dyDescent="0.3">
      <c r="A319" s="5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</row>
    <row r="320" spans="1:43" ht="15.75" customHeight="1" x14ac:dyDescent="0.3">
      <c r="A320" s="5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</row>
    <row r="321" spans="1:43" ht="15.75" customHeight="1" x14ac:dyDescent="0.3">
      <c r="A321" s="5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</row>
    <row r="322" spans="1:43" ht="15.75" customHeight="1" x14ac:dyDescent="0.3">
      <c r="A322" s="5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</row>
    <row r="323" spans="1:43" ht="15.75" customHeight="1" x14ac:dyDescent="0.3">
      <c r="A323" s="5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</row>
    <row r="324" spans="1:43" ht="15.75" customHeight="1" x14ac:dyDescent="0.3">
      <c r="A324" s="5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</row>
    <row r="325" spans="1:43" ht="15.75" customHeight="1" x14ac:dyDescent="0.3">
      <c r="A325" s="5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</row>
    <row r="326" spans="1:43" ht="15.75" customHeight="1" x14ac:dyDescent="0.3">
      <c r="A326" s="5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</row>
    <row r="327" spans="1:43" ht="15.75" customHeight="1" x14ac:dyDescent="0.3">
      <c r="A327" s="5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</row>
    <row r="328" spans="1:43" ht="15.75" customHeight="1" x14ac:dyDescent="0.3">
      <c r="A328" s="5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</row>
    <row r="329" spans="1:43" ht="15.75" customHeight="1" x14ac:dyDescent="0.3">
      <c r="A329" s="5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</row>
    <row r="330" spans="1:43" ht="15.75" customHeight="1" x14ac:dyDescent="0.3">
      <c r="A330" s="5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</row>
    <row r="331" spans="1:43" ht="15.75" customHeight="1" x14ac:dyDescent="0.3">
      <c r="A331" s="5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</row>
    <row r="332" spans="1:43" ht="15.75" customHeight="1" x14ac:dyDescent="0.3">
      <c r="A332" s="5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</row>
    <row r="333" spans="1:43" ht="15.75" customHeight="1" x14ac:dyDescent="0.3">
      <c r="A333" s="5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</row>
    <row r="334" spans="1:43" ht="15.75" customHeight="1" x14ac:dyDescent="0.3">
      <c r="A334" s="5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</row>
    <row r="335" spans="1:43" ht="15.75" customHeight="1" x14ac:dyDescent="0.3">
      <c r="A335" s="5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</row>
    <row r="336" spans="1:43" ht="15.75" customHeight="1" x14ac:dyDescent="0.3">
      <c r="A336" s="5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</row>
    <row r="337" spans="1:43" ht="15.75" customHeight="1" x14ac:dyDescent="0.3">
      <c r="A337" s="5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</row>
    <row r="338" spans="1:43" ht="15.75" customHeight="1" x14ac:dyDescent="0.3">
      <c r="A338" s="5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</row>
    <row r="339" spans="1:43" ht="15.75" customHeight="1" x14ac:dyDescent="0.3">
      <c r="A339" s="5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</row>
    <row r="340" spans="1:43" ht="15.75" customHeight="1" x14ac:dyDescent="0.3">
      <c r="A340" s="5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</row>
    <row r="341" spans="1:43" ht="15.75" customHeight="1" x14ac:dyDescent="0.3">
      <c r="A341" s="5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</row>
    <row r="342" spans="1:43" ht="15.75" customHeight="1" x14ac:dyDescent="0.3">
      <c r="A342" s="5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</row>
    <row r="343" spans="1:43" ht="15.75" customHeight="1" x14ac:dyDescent="0.3">
      <c r="A343" s="5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</row>
    <row r="344" spans="1:43" ht="15.75" customHeight="1" x14ac:dyDescent="0.3">
      <c r="A344" s="5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</row>
    <row r="345" spans="1:43" ht="15.75" customHeight="1" x14ac:dyDescent="0.3">
      <c r="A345" s="5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</row>
    <row r="346" spans="1:43" ht="15.75" customHeight="1" x14ac:dyDescent="0.3">
      <c r="A346" s="5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</row>
    <row r="347" spans="1:43" ht="15.75" customHeight="1" x14ac:dyDescent="0.3">
      <c r="A347" s="5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</row>
    <row r="348" spans="1:43" ht="15.75" customHeight="1" x14ac:dyDescent="0.3">
      <c r="A348" s="5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</row>
    <row r="349" spans="1:43" ht="15.75" customHeight="1" x14ac:dyDescent="0.3">
      <c r="A349" s="5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</row>
    <row r="350" spans="1:43" ht="15.75" customHeight="1" x14ac:dyDescent="0.3">
      <c r="A350" s="5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</row>
    <row r="351" spans="1:43" ht="15.75" customHeight="1" x14ac:dyDescent="0.3">
      <c r="A351" s="5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</row>
    <row r="352" spans="1:43" ht="15.75" customHeight="1" x14ac:dyDescent="0.3">
      <c r="A352" s="5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</row>
    <row r="353" spans="1:43" ht="15.75" customHeight="1" x14ac:dyDescent="0.3">
      <c r="A353" s="5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</row>
    <row r="354" spans="1:43" ht="15.75" customHeight="1" x14ac:dyDescent="0.3">
      <c r="A354" s="5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</row>
    <row r="355" spans="1:43" ht="15.75" customHeight="1" x14ac:dyDescent="0.3">
      <c r="A355" s="5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</row>
    <row r="356" spans="1:43" ht="15.75" customHeight="1" x14ac:dyDescent="0.3">
      <c r="A356" s="5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</row>
    <row r="357" spans="1:43" ht="15.75" customHeight="1" x14ac:dyDescent="0.3">
      <c r="A357" s="5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</row>
    <row r="358" spans="1:43" ht="15.75" customHeight="1" x14ac:dyDescent="0.3">
      <c r="A358" s="5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</row>
    <row r="359" spans="1:43" ht="15.75" customHeight="1" x14ac:dyDescent="0.3">
      <c r="A359" s="5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</row>
    <row r="360" spans="1:43" ht="15.75" customHeight="1" x14ac:dyDescent="0.3">
      <c r="A360" s="5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</row>
    <row r="361" spans="1:43" ht="15.75" customHeight="1" x14ac:dyDescent="0.3">
      <c r="A361" s="5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</row>
    <row r="362" spans="1:43" ht="15.75" customHeight="1" x14ac:dyDescent="0.3">
      <c r="A362" s="5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</row>
    <row r="363" spans="1:43" ht="15.75" customHeight="1" x14ac:dyDescent="0.3">
      <c r="A363" s="5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</row>
    <row r="364" spans="1:43" ht="15.75" customHeight="1" x14ac:dyDescent="0.3">
      <c r="A364" s="5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</row>
    <row r="365" spans="1:43" ht="15.75" customHeight="1" x14ac:dyDescent="0.3">
      <c r="A365" s="5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</row>
    <row r="366" spans="1:43" ht="15.75" customHeight="1" x14ac:dyDescent="0.3">
      <c r="A366" s="5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</row>
    <row r="367" spans="1:43" ht="15.75" customHeight="1" x14ac:dyDescent="0.3">
      <c r="A367" s="5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</row>
    <row r="368" spans="1:43" ht="15.75" customHeight="1" x14ac:dyDescent="0.3">
      <c r="A368" s="5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</row>
    <row r="369" spans="1:43" ht="15.75" customHeight="1" x14ac:dyDescent="0.3">
      <c r="A369" s="5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</row>
    <row r="370" spans="1:43" ht="15.75" customHeight="1" x14ac:dyDescent="0.3">
      <c r="A370" s="5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</row>
    <row r="371" spans="1:43" ht="15.75" customHeight="1" x14ac:dyDescent="0.3">
      <c r="A371" s="5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</row>
    <row r="372" spans="1:43" ht="15.75" customHeight="1" x14ac:dyDescent="0.3">
      <c r="A372" s="5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</row>
    <row r="373" spans="1:43" ht="15.75" customHeight="1" x14ac:dyDescent="0.3">
      <c r="A373" s="5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</row>
    <row r="374" spans="1:43" ht="15.75" customHeight="1" x14ac:dyDescent="0.3">
      <c r="A374" s="5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</row>
    <row r="375" spans="1:43" ht="15.75" customHeight="1" x14ac:dyDescent="0.3">
      <c r="A375" s="5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</row>
    <row r="376" spans="1:43" ht="15.75" customHeight="1" x14ac:dyDescent="0.3">
      <c r="A376" s="5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</row>
    <row r="377" spans="1:43" ht="15.75" customHeight="1" x14ac:dyDescent="0.3">
      <c r="A377" s="5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</row>
    <row r="378" spans="1:43" ht="15.75" customHeight="1" x14ac:dyDescent="0.3">
      <c r="A378" s="5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</row>
    <row r="379" spans="1:43" ht="15.75" customHeight="1" x14ac:dyDescent="0.3">
      <c r="A379" s="5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</row>
    <row r="380" spans="1:43" ht="15.75" customHeight="1" x14ac:dyDescent="0.3">
      <c r="A380" s="5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</row>
    <row r="381" spans="1:43" ht="15.75" customHeight="1" x14ac:dyDescent="0.3">
      <c r="A381" s="5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</row>
    <row r="382" spans="1:43" ht="15.75" customHeight="1" x14ac:dyDescent="0.3">
      <c r="A382" s="5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</row>
    <row r="383" spans="1:43" ht="15.75" customHeight="1" x14ac:dyDescent="0.3">
      <c r="A383" s="5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</row>
    <row r="384" spans="1:43" ht="15.75" customHeight="1" x14ac:dyDescent="0.3">
      <c r="A384" s="5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</row>
    <row r="385" spans="1:43" ht="15.75" customHeight="1" x14ac:dyDescent="0.3">
      <c r="A385" s="5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</row>
    <row r="386" spans="1:43" ht="15.75" customHeight="1" x14ac:dyDescent="0.3">
      <c r="A386" s="5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</row>
    <row r="387" spans="1:43" ht="15.75" customHeight="1" x14ac:dyDescent="0.3">
      <c r="A387" s="5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</row>
    <row r="388" spans="1:43" ht="15.75" customHeight="1" x14ac:dyDescent="0.3">
      <c r="A388" s="5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</row>
    <row r="389" spans="1:43" ht="15.75" customHeight="1" x14ac:dyDescent="0.3">
      <c r="A389" s="5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</row>
    <row r="390" spans="1:43" ht="15.75" customHeight="1" x14ac:dyDescent="0.3">
      <c r="A390" s="5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</row>
    <row r="391" spans="1:43" ht="15.75" customHeight="1" x14ac:dyDescent="0.3">
      <c r="A391" s="5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</row>
    <row r="392" spans="1:43" ht="15.75" customHeight="1" x14ac:dyDescent="0.3">
      <c r="A392" s="5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</row>
    <row r="393" spans="1:43" ht="15.75" customHeight="1" x14ac:dyDescent="0.3">
      <c r="A393" s="5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</row>
    <row r="394" spans="1:43" ht="15.75" customHeight="1" x14ac:dyDescent="0.3">
      <c r="A394" s="5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</row>
    <row r="395" spans="1:43" ht="15.75" customHeight="1" x14ac:dyDescent="0.3">
      <c r="A395" s="5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</row>
    <row r="396" spans="1:43" ht="15.75" customHeight="1" x14ac:dyDescent="0.3">
      <c r="A396" s="5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</row>
    <row r="397" spans="1:43" ht="15.75" customHeight="1" x14ac:dyDescent="0.3">
      <c r="A397" s="5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</row>
    <row r="398" spans="1:43" ht="15.75" customHeight="1" x14ac:dyDescent="0.3">
      <c r="A398" s="5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</row>
    <row r="399" spans="1:43" ht="15.75" customHeight="1" x14ac:dyDescent="0.3">
      <c r="A399" s="5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</row>
    <row r="400" spans="1:43" ht="15.75" customHeight="1" x14ac:dyDescent="0.3">
      <c r="A400" s="5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</row>
    <row r="401" spans="1:43" ht="15.75" customHeight="1" x14ac:dyDescent="0.3">
      <c r="A401" s="5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</row>
    <row r="402" spans="1:43" ht="15.75" customHeight="1" x14ac:dyDescent="0.3">
      <c r="A402" s="5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</row>
    <row r="403" spans="1:43" ht="15.75" customHeight="1" x14ac:dyDescent="0.3">
      <c r="A403" s="5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</row>
    <row r="404" spans="1:43" ht="15.75" customHeight="1" x14ac:dyDescent="0.3">
      <c r="A404" s="5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</row>
    <row r="405" spans="1:43" ht="15.75" customHeight="1" x14ac:dyDescent="0.3">
      <c r="A405" s="5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</row>
    <row r="406" spans="1:43" ht="15.75" customHeight="1" x14ac:dyDescent="0.3">
      <c r="A406" s="5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</row>
    <row r="407" spans="1:43" ht="15.75" customHeight="1" x14ac:dyDescent="0.3">
      <c r="A407" s="5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</row>
    <row r="408" spans="1:43" ht="15.75" customHeight="1" x14ac:dyDescent="0.3">
      <c r="A408" s="5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</row>
    <row r="409" spans="1:43" ht="15.75" customHeight="1" x14ac:dyDescent="0.3">
      <c r="A409" s="5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</row>
    <row r="410" spans="1:43" ht="15.75" customHeight="1" x14ac:dyDescent="0.3">
      <c r="A410" s="5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</row>
    <row r="411" spans="1:43" ht="15.75" customHeight="1" x14ac:dyDescent="0.3">
      <c r="A411" s="5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</row>
    <row r="412" spans="1:43" ht="15.75" customHeight="1" x14ac:dyDescent="0.3">
      <c r="A412" s="5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</row>
    <row r="413" spans="1:43" ht="15.75" customHeight="1" x14ac:dyDescent="0.3">
      <c r="A413" s="5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</row>
    <row r="414" spans="1:43" ht="15.75" customHeight="1" x14ac:dyDescent="0.3">
      <c r="A414" s="5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</row>
    <row r="415" spans="1:43" ht="15.75" customHeight="1" x14ac:dyDescent="0.3">
      <c r="A415" s="5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</row>
    <row r="416" spans="1:43" ht="15.75" customHeight="1" x14ac:dyDescent="0.3">
      <c r="A416" s="5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</row>
    <row r="417" spans="1:43" ht="15.75" customHeight="1" x14ac:dyDescent="0.3">
      <c r="A417" s="5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</row>
    <row r="418" spans="1:43" ht="15.75" customHeight="1" x14ac:dyDescent="0.3">
      <c r="A418" s="5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</row>
    <row r="419" spans="1:43" ht="15.75" customHeight="1" x14ac:dyDescent="0.3">
      <c r="A419" s="5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</row>
    <row r="420" spans="1:43" ht="15.75" customHeight="1" x14ac:dyDescent="0.3">
      <c r="A420" s="5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</row>
    <row r="421" spans="1:43" ht="15.75" customHeight="1" x14ac:dyDescent="0.3">
      <c r="A421" s="5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</row>
    <row r="422" spans="1:43" ht="15.75" customHeight="1" x14ac:dyDescent="0.3">
      <c r="A422" s="5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</row>
    <row r="423" spans="1:43" ht="15.75" customHeight="1" x14ac:dyDescent="0.3">
      <c r="A423" s="5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</row>
    <row r="424" spans="1:43" ht="15.75" customHeight="1" x14ac:dyDescent="0.3">
      <c r="A424" s="5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</row>
    <row r="425" spans="1:43" ht="15.75" customHeight="1" x14ac:dyDescent="0.3">
      <c r="A425" s="5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</row>
    <row r="426" spans="1:43" ht="15.75" customHeight="1" x14ac:dyDescent="0.3">
      <c r="A426" s="5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</row>
    <row r="427" spans="1:43" ht="15.75" customHeight="1" x14ac:dyDescent="0.3">
      <c r="A427" s="5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</row>
    <row r="428" spans="1:43" ht="15.75" customHeight="1" x14ac:dyDescent="0.3">
      <c r="A428" s="5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</row>
    <row r="429" spans="1:43" ht="15.75" customHeight="1" x14ac:dyDescent="0.3">
      <c r="A429" s="5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</row>
    <row r="430" spans="1:43" ht="15.75" customHeight="1" x14ac:dyDescent="0.3">
      <c r="A430" s="5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</row>
    <row r="431" spans="1:43" ht="15.75" customHeight="1" x14ac:dyDescent="0.3">
      <c r="A431" s="5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</row>
    <row r="432" spans="1:43" ht="15.75" customHeight="1" x14ac:dyDescent="0.3">
      <c r="A432" s="5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</row>
    <row r="433" spans="1:43" ht="15.75" customHeight="1" x14ac:dyDescent="0.3">
      <c r="A433" s="5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</row>
    <row r="434" spans="1:43" ht="15.75" customHeight="1" x14ac:dyDescent="0.3">
      <c r="A434" s="5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</row>
    <row r="435" spans="1:43" ht="15.75" customHeight="1" x14ac:dyDescent="0.3">
      <c r="A435" s="5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</row>
    <row r="436" spans="1:43" ht="15.75" customHeight="1" x14ac:dyDescent="0.3">
      <c r="A436" s="5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</row>
    <row r="437" spans="1:43" ht="15.75" customHeight="1" x14ac:dyDescent="0.3">
      <c r="A437" s="5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</row>
    <row r="438" spans="1:43" ht="15.75" customHeight="1" x14ac:dyDescent="0.3">
      <c r="A438" s="5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</row>
    <row r="439" spans="1:43" ht="15.75" customHeight="1" x14ac:dyDescent="0.3">
      <c r="A439" s="5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</row>
    <row r="440" spans="1:43" ht="15.75" customHeight="1" x14ac:dyDescent="0.3">
      <c r="A440" s="5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</row>
    <row r="441" spans="1:43" ht="15.75" customHeight="1" x14ac:dyDescent="0.3">
      <c r="A441" s="5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</row>
    <row r="442" spans="1:43" ht="15.75" customHeight="1" x14ac:dyDescent="0.3">
      <c r="A442" s="5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</row>
    <row r="443" spans="1:43" ht="15.75" customHeight="1" x14ac:dyDescent="0.3">
      <c r="A443" s="5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</row>
    <row r="444" spans="1:43" ht="15.75" customHeight="1" x14ac:dyDescent="0.3">
      <c r="A444" s="5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</row>
    <row r="445" spans="1:43" ht="15.75" customHeight="1" x14ac:dyDescent="0.3">
      <c r="A445" s="5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</row>
    <row r="446" spans="1:43" ht="15.75" customHeight="1" x14ac:dyDescent="0.3">
      <c r="A446" s="5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</row>
    <row r="447" spans="1:43" ht="15.75" customHeight="1" x14ac:dyDescent="0.3">
      <c r="A447" s="5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</row>
    <row r="448" spans="1:43" ht="15.75" customHeight="1" x14ac:dyDescent="0.3">
      <c r="A448" s="5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</row>
    <row r="449" spans="1:43" ht="15.75" customHeight="1" x14ac:dyDescent="0.3">
      <c r="A449" s="5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</row>
    <row r="450" spans="1:43" ht="15.75" customHeight="1" x14ac:dyDescent="0.3">
      <c r="A450" s="5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</row>
    <row r="451" spans="1:43" ht="15.75" customHeight="1" x14ac:dyDescent="0.3">
      <c r="A451" s="5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</row>
    <row r="452" spans="1:43" ht="15.75" customHeight="1" x14ac:dyDescent="0.3">
      <c r="A452" s="5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</row>
    <row r="453" spans="1:43" ht="15.75" customHeight="1" x14ac:dyDescent="0.3">
      <c r="A453" s="5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</row>
    <row r="454" spans="1:43" ht="15.75" customHeight="1" x14ac:dyDescent="0.3">
      <c r="A454" s="5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</row>
    <row r="455" spans="1:43" ht="15.75" customHeight="1" x14ac:dyDescent="0.3">
      <c r="A455" s="5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</row>
    <row r="456" spans="1:43" ht="15.75" customHeight="1" x14ac:dyDescent="0.3">
      <c r="A456" s="5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</row>
    <row r="457" spans="1:43" ht="15.75" customHeight="1" x14ac:dyDescent="0.3">
      <c r="A457" s="5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</row>
    <row r="458" spans="1:43" ht="15.75" customHeight="1" x14ac:dyDescent="0.3">
      <c r="A458" s="5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</row>
    <row r="459" spans="1:43" ht="15.75" customHeight="1" x14ac:dyDescent="0.3">
      <c r="A459" s="5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</row>
    <row r="460" spans="1:43" ht="15.75" customHeight="1" x14ac:dyDescent="0.3">
      <c r="A460" s="5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</row>
    <row r="461" spans="1:43" ht="15.75" customHeight="1" x14ac:dyDescent="0.3">
      <c r="A461" s="5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</row>
    <row r="462" spans="1:43" ht="15.75" customHeight="1" x14ac:dyDescent="0.3">
      <c r="A462" s="5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</row>
    <row r="463" spans="1:43" ht="15.75" customHeight="1" x14ac:dyDescent="0.3">
      <c r="A463" s="5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</row>
    <row r="464" spans="1:43" ht="15.75" customHeight="1" x14ac:dyDescent="0.3">
      <c r="A464" s="5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</row>
    <row r="465" spans="1:43" ht="15.75" customHeight="1" x14ac:dyDescent="0.3">
      <c r="A465" s="5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</row>
    <row r="466" spans="1:43" ht="15.75" customHeight="1" x14ac:dyDescent="0.3">
      <c r="A466" s="5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</row>
    <row r="467" spans="1:43" ht="15.75" customHeight="1" x14ac:dyDescent="0.3">
      <c r="A467" s="5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</row>
    <row r="468" spans="1:43" ht="15.75" customHeight="1" x14ac:dyDescent="0.3">
      <c r="A468" s="5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</row>
    <row r="469" spans="1:43" ht="15.75" customHeight="1" x14ac:dyDescent="0.3">
      <c r="A469" s="5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</row>
    <row r="470" spans="1:43" ht="15.75" customHeight="1" x14ac:dyDescent="0.3">
      <c r="A470" s="5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</row>
    <row r="471" spans="1:43" ht="15.75" customHeight="1" x14ac:dyDescent="0.3">
      <c r="A471" s="5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</row>
    <row r="472" spans="1:43" ht="15.75" customHeight="1" x14ac:dyDescent="0.3">
      <c r="A472" s="5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</row>
    <row r="473" spans="1:43" ht="15.75" customHeight="1" x14ac:dyDescent="0.3">
      <c r="A473" s="5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</row>
    <row r="474" spans="1:43" ht="15.75" customHeight="1" x14ac:dyDescent="0.3">
      <c r="A474" s="5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</row>
    <row r="475" spans="1:43" ht="15.75" customHeight="1" x14ac:dyDescent="0.3">
      <c r="A475" s="5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</row>
    <row r="476" spans="1:43" ht="15.75" customHeight="1" x14ac:dyDescent="0.3">
      <c r="A476" s="5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</row>
    <row r="477" spans="1:43" ht="15.75" customHeight="1" x14ac:dyDescent="0.3">
      <c r="A477" s="5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</row>
    <row r="478" spans="1:43" ht="15.75" customHeight="1" x14ac:dyDescent="0.3">
      <c r="A478" s="5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</row>
    <row r="479" spans="1:43" ht="15.75" customHeight="1" x14ac:dyDescent="0.3">
      <c r="A479" s="5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</row>
    <row r="480" spans="1:43" ht="15.75" customHeight="1" x14ac:dyDescent="0.3">
      <c r="A480" s="5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</row>
    <row r="481" spans="1:43" ht="15.75" customHeight="1" x14ac:dyDescent="0.3">
      <c r="A481" s="5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</row>
    <row r="482" spans="1:43" ht="15.75" customHeight="1" x14ac:dyDescent="0.3">
      <c r="A482" s="5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</row>
    <row r="483" spans="1:43" ht="15.75" customHeight="1" x14ac:dyDescent="0.3">
      <c r="A483" s="5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</row>
    <row r="484" spans="1:43" ht="15.75" customHeight="1" x14ac:dyDescent="0.3">
      <c r="A484" s="5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</row>
    <row r="485" spans="1:43" ht="15.75" customHeight="1" x14ac:dyDescent="0.3">
      <c r="A485" s="5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</row>
    <row r="486" spans="1:43" ht="15.75" customHeight="1" x14ac:dyDescent="0.3">
      <c r="A486" s="5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</row>
    <row r="487" spans="1:43" ht="15.75" customHeight="1" x14ac:dyDescent="0.3">
      <c r="A487" s="5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</row>
    <row r="488" spans="1:43" ht="15.75" customHeight="1" x14ac:dyDescent="0.3">
      <c r="A488" s="5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</row>
    <row r="489" spans="1:43" ht="15.75" customHeight="1" x14ac:dyDescent="0.3">
      <c r="A489" s="5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</row>
    <row r="490" spans="1:43" ht="15.75" customHeight="1" x14ac:dyDescent="0.3">
      <c r="A490" s="5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</row>
    <row r="491" spans="1:43" ht="15.75" customHeight="1" x14ac:dyDescent="0.3">
      <c r="A491" s="5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</row>
    <row r="492" spans="1:43" ht="15.75" customHeight="1" x14ac:dyDescent="0.3">
      <c r="A492" s="5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</row>
    <row r="493" spans="1:43" ht="15.75" customHeight="1" x14ac:dyDescent="0.3">
      <c r="A493" s="5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</row>
    <row r="494" spans="1:43" ht="15.75" customHeight="1" x14ac:dyDescent="0.3">
      <c r="A494" s="5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</row>
    <row r="495" spans="1:43" ht="15.75" customHeight="1" x14ac:dyDescent="0.3">
      <c r="A495" s="5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</row>
    <row r="496" spans="1:43" ht="15.75" customHeight="1" x14ac:dyDescent="0.3">
      <c r="A496" s="5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</row>
    <row r="497" spans="1:43" ht="15.75" customHeight="1" x14ac:dyDescent="0.3">
      <c r="A497" s="5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</row>
    <row r="498" spans="1:43" ht="15.75" customHeight="1" x14ac:dyDescent="0.3">
      <c r="A498" s="5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</row>
    <row r="499" spans="1:43" ht="15.75" customHeight="1" x14ac:dyDescent="0.3">
      <c r="A499" s="5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</row>
    <row r="500" spans="1:43" ht="15.75" customHeight="1" x14ac:dyDescent="0.3">
      <c r="A500" s="5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</row>
    <row r="501" spans="1:43" ht="15.75" customHeight="1" x14ac:dyDescent="0.3">
      <c r="A501" s="5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</row>
    <row r="502" spans="1:43" ht="15.75" customHeight="1" x14ac:dyDescent="0.3">
      <c r="A502" s="5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</row>
    <row r="503" spans="1:43" ht="15.75" customHeight="1" x14ac:dyDescent="0.3">
      <c r="A503" s="5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</row>
    <row r="504" spans="1:43" ht="15.75" customHeight="1" x14ac:dyDescent="0.3">
      <c r="A504" s="5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</row>
    <row r="505" spans="1:43" ht="15.75" customHeight="1" x14ac:dyDescent="0.3">
      <c r="A505" s="5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</row>
    <row r="506" spans="1:43" ht="15.75" customHeight="1" x14ac:dyDescent="0.3">
      <c r="A506" s="5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</row>
    <row r="507" spans="1:43" ht="15.75" customHeight="1" x14ac:dyDescent="0.3">
      <c r="A507" s="5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</row>
    <row r="508" spans="1:43" ht="15.75" customHeight="1" x14ac:dyDescent="0.3">
      <c r="A508" s="5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</row>
    <row r="509" spans="1:43" ht="15.75" customHeight="1" x14ac:dyDescent="0.3">
      <c r="A509" s="5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</row>
    <row r="510" spans="1:43" ht="15.75" customHeight="1" x14ac:dyDescent="0.3">
      <c r="A510" s="5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</row>
    <row r="511" spans="1:43" ht="15.75" customHeight="1" x14ac:dyDescent="0.3">
      <c r="A511" s="5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</row>
    <row r="512" spans="1:43" ht="15.75" customHeight="1" x14ac:dyDescent="0.3">
      <c r="A512" s="5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</row>
    <row r="513" spans="1:43" ht="15.75" customHeight="1" x14ac:dyDescent="0.3">
      <c r="A513" s="5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</row>
    <row r="514" spans="1:43" ht="15.75" customHeight="1" x14ac:dyDescent="0.3">
      <c r="A514" s="5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</row>
    <row r="515" spans="1:43" ht="15.75" customHeight="1" x14ac:dyDescent="0.3">
      <c r="A515" s="5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</row>
    <row r="516" spans="1:43" ht="15.75" customHeight="1" x14ac:dyDescent="0.3">
      <c r="A516" s="5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</row>
    <row r="517" spans="1:43" ht="15.75" customHeight="1" x14ac:dyDescent="0.3">
      <c r="A517" s="5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</row>
    <row r="518" spans="1:43" ht="15.75" customHeight="1" x14ac:dyDescent="0.3">
      <c r="A518" s="5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</row>
    <row r="519" spans="1:43" ht="15.75" customHeight="1" x14ac:dyDescent="0.3">
      <c r="A519" s="5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</row>
    <row r="520" spans="1:43" ht="15.75" customHeight="1" x14ac:dyDescent="0.3">
      <c r="A520" s="5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</row>
    <row r="521" spans="1:43" ht="15.75" customHeight="1" x14ac:dyDescent="0.3">
      <c r="A521" s="5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</row>
    <row r="522" spans="1:43" ht="15.75" customHeight="1" x14ac:dyDescent="0.3">
      <c r="A522" s="5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</row>
    <row r="523" spans="1:43" ht="15.75" customHeight="1" x14ac:dyDescent="0.3">
      <c r="A523" s="5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</row>
    <row r="524" spans="1:43" ht="15.75" customHeight="1" x14ac:dyDescent="0.3">
      <c r="A524" s="5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</row>
    <row r="525" spans="1:43" ht="15.75" customHeight="1" x14ac:dyDescent="0.3">
      <c r="A525" s="5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</row>
    <row r="526" spans="1:43" ht="15.75" customHeight="1" x14ac:dyDescent="0.3">
      <c r="A526" s="5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</row>
    <row r="527" spans="1:43" ht="15.75" customHeight="1" x14ac:dyDescent="0.3">
      <c r="A527" s="5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</row>
    <row r="528" spans="1:43" ht="15.75" customHeight="1" x14ac:dyDescent="0.3">
      <c r="A528" s="5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</row>
    <row r="529" spans="1:43" ht="15.75" customHeight="1" x14ac:dyDescent="0.3">
      <c r="A529" s="5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</row>
    <row r="530" spans="1:43" ht="15.75" customHeight="1" x14ac:dyDescent="0.3">
      <c r="A530" s="5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</row>
    <row r="531" spans="1:43" ht="15.75" customHeight="1" x14ac:dyDescent="0.3">
      <c r="A531" s="5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</row>
    <row r="532" spans="1:43" ht="15.75" customHeight="1" x14ac:dyDescent="0.3">
      <c r="A532" s="5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</row>
    <row r="533" spans="1:43" ht="15.75" customHeight="1" x14ac:dyDescent="0.3">
      <c r="A533" s="5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</row>
    <row r="534" spans="1:43" ht="15.75" customHeight="1" x14ac:dyDescent="0.3">
      <c r="A534" s="5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</row>
    <row r="535" spans="1:43" ht="15.75" customHeight="1" x14ac:dyDescent="0.3">
      <c r="A535" s="5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</row>
    <row r="536" spans="1:43" ht="15.75" customHeight="1" x14ac:dyDescent="0.3">
      <c r="A536" s="5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</row>
    <row r="537" spans="1:43" ht="15.75" customHeight="1" x14ac:dyDescent="0.3">
      <c r="A537" s="5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</row>
    <row r="538" spans="1:43" ht="15.75" customHeight="1" x14ac:dyDescent="0.3">
      <c r="A538" s="5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</row>
    <row r="539" spans="1:43" ht="15.75" customHeight="1" x14ac:dyDescent="0.3">
      <c r="A539" s="5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</row>
    <row r="540" spans="1:43" ht="15.75" customHeight="1" x14ac:dyDescent="0.3">
      <c r="A540" s="5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</row>
    <row r="541" spans="1:43" ht="15.75" customHeight="1" x14ac:dyDescent="0.3">
      <c r="A541" s="5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</row>
    <row r="542" spans="1:43" ht="15.75" customHeight="1" x14ac:dyDescent="0.3">
      <c r="A542" s="5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</row>
    <row r="543" spans="1:43" ht="15.75" customHeight="1" x14ac:dyDescent="0.3">
      <c r="A543" s="5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</row>
    <row r="544" spans="1:43" ht="15.75" customHeight="1" x14ac:dyDescent="0.3">
      <c r="A544" s="5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</row>
    <row r="545" spans="1:43" ht="15.75" customHeight="1" x14ac:dyDescent="0.3">
      <c r="A545" s="5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</row>
    <row r="546" spans="1:43" ht="15.75" customHeight="1" x14ac:dyDescent="0.3">
      <c r="A546" s="5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</row>
    <row r="547" spans="1:43" ht="15.75" customHeight="1" x14ac:dyDescent="0.3">
      <c r="A547" s="5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</row>
    <row r="548" spans="1:43" ht="15.75" customHeight="1" x14ac:dyDescent="0.3">
      <c r="A548" s="5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</row>
    <row r="549" spans="1:43" ht="15.75" customHeight="1" x14ac:dyDescent="0.3">
      <c r="A549" s="5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</row>
    <row r="550" spans="1:43" ht="15.75" customHeight="1" x14ac:dyDescent="0.3">
      <c r="A550" s="5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</row>
    <row r="551" spans="1:43" ht="15.75" customHeight="1" x14ac:dyDescent="0.3">
      <c r="A551" s="5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</row>
    <row r="552" spans="1:43" ht="15.75" customHeight="1" x14ac:dyDescent="0.3">
      <c r="A552" s="5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</row>
    <row r="553" spans="1:43" ht="15.75" customHeight="1" x14ac:dyDescent="0.3">
      <c r="A553" s="5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</row>
    <row r="554" spans="1:43" ht="15.75" customHeight="1" x14ac:dyDescent="0.3">
      <c r="A554" s="5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</row>
    <row r="555" spans="1:43" ht="15.75" customHeight="1" x14ac:dyDescent="0.3">
      <c r="A555" s="5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</row>
    <row r="556" spans="1:43" ht="15.75" customHeight="1" x14ac:dyDescent="0.3">
      <c r="A556" s="5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</row>
    <row r="557" spans="1:43" ht="15.75" customHeight="1" x14ac:dyDescent="0.3">
      <c r="A557" s="5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</row>
    <row r="558" spans="1:43" ht="15.75" customHeight="1" x14ac:dyDescent="0.3">
      <c r="A558" s="5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</row>
    <row r="559" spans="1:43" ht="15.75" customHeight="1" x14ac:dyDescent="0.3">
      <c r="A559" s="5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</row>
    <row r="560" spans="1:43" ht="15.75" customHeight="1" x14ac:dyDescent="0.3">
      <c r="A560" s="5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</row>
    <row r="561" spans="1:43" ht="15.75" customHeight="1" x14ac:dyDescent="0.3">
      <c r="A561" s="5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</row>
    <row r="562" spans="1:43" ht="15.75" customHeight="1" x14ac:dyDescent="0.3">
      <c r="A562" s="5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</row>
    <row r="563" spans="1:43" ht="15.75" customHeight="1" x14ac:dyDescent="0.3">
      <c r="A563" s="5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</row>
    <row r="564" spans="1:43" ht="15.75" customHeight="1" x14ac:dyDescent="0.3">
      <c r="A564" s="5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</row>
    <row r="565" spans="1:43" ht="15.75" customHeight="1" x14ac:dyDescent="0.3">
      <c r="A565" s="5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</row>
    <row r="566" spans="1:43" ht="15.75" customHeight="1" x14ac:dyDescent="0.3">
      <c r="A566" s="5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</row>
    <row r="567" spans="1:43" ht="15.75" customHeight="1" x14ac:dyDescent="0.3">
      <c r="A567" s="5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</row>
    <row r="568" spans="1:43" ht="15.75" customHeight="1" x14ac:dyDescent="0.3">
      <c r="A568" s="5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</row>
    <row r="569" spans="1:43" ht="15.75" customHeight="1" x14ac:dyDescent="0.3">
      <c r="A569" s="5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</row>
    <row r="570" spans="1:43" ht="15.75" customHeight="1" x14ac:dyDescent="0.3">
      <c r="A570" s="5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</row>
    <row r="571" spans="1:43" ht="15.75" customHeight="1" x14ac:dyDescent="0.3">
      <c r="A571" s="5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</row>
    <row r="572" spans="1:43" ht="15.75" customHeight="1" x14ac:dyDescent="0.3">
      <c r="A572" s="5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</row>
    <row r="573" spans="1:43" ht="15.75" customHeight="1" x14ac:dyDescent="0.3">
      <c r="A573" s="5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</row>
    <row r="574" spans="1:43" ht="15.75" customHeight="1" x14ac:dyDescent="0.3">
      <c r="A574" s="5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</row>
    <row r="575" spans="1:43" ht="15.75" customHeight="1" x14ac:dyDescent="0.3">
      <c r="A575" s="5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</row>
    <row r="576" spans="1:43" ht="15.75" customHeight="1" x14ac:dyDescent="0.3">
      <c r="A576" s="5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</row>
    <row r="577" spans="1:43" ht="15.75" customHeight="1" x14ac:dyDescent="0.3">
      <c r="A577" s="5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</row>
    <row r="578" spans="1:43" ht="15.75" customHeight="1" x14ac:dyDescent="0.3">
      <c r="A578" s="5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</row>
    <row r="579" spans="1:43" ht="15.75" customHeight="1" x14ac:dyDescent="0.3">
      <c r="A579" s="5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</row>
    <row r="580" spans="1:43" ht="15.75" customHeight="1" x14ac:dyDescent="0.3">
      <c r="A580" s="5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</row>
    <row r="581" spans="1:43" ht="15.75" customHeight="1" x14ac:dyDescent="0.3">
      <c r="A581" s="5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</row>
    <row r="582" spans="1:43" ht="15.75" customHeight="1" x14ac:dyDescent="0.3">
      <c r="A582" s="5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</row>
    <row r="583" spans="1:43" ht="15.75" customHeight="1" x14ac:dyDescent="0.3">
      <c r="A583" s="5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</row>
    <row r="584" spans="1:43" ht="15.75" customHeight="1" x14ac:dyDescent="0.3">
      <c r="A584" s="5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</row>
    <row r="585" spans="1:43" ht="15.75" customHeight="1" x14ac:dyDescent="0.3">
      <c r="A585" s="5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</row>
    <row r="586" spans="1:43" ht="15.75" customHeight="1" x14ac:dyDescent="0.3">
      <c r="A586" s="5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</row>
    <row r="587" spans="1:43" ht="15.75" customHeight="1" x14ac:dyDescent="0.3">
      <c r="A587" s="5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</row>
    <row r="588" spans="1:43" ht="15.75" customHeight="1" x14ac:dyDescent="0.3">
      <c r="A588" s="5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</row>
    <row r="589" spans="1:43" ht="15.75" customHeight="1" x14ac:dyDescent="0.3">
      <c r="A589" s="5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</row>
    <row r="590" spans="1:43" ht="15.75" customHeight="1" x14ac:dyDescent="0.3">
      <c r="A590" s="5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</row>
    <row r="591" spans="1:43" ht="15.75" customHeight="1" x14ac:dyDescent="0.3">
      <c r="A591" s="5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</row>
    <row r="592" spans="1:43" ht="15.75" customHeight="1" x14ac:dyDescent="0.3">
      <c r="A592" s="5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</row>
    <row r="593" spans="1:43" ht="15.75" customHeight="1" x14ac:dyDescent="0.3">
      <c r="A593" s="5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</row>
    <row r="594" spans="1:43" ht="15.75" customHeight="1" x14ac:dyDescent="0.3">
      <c r="A594" s="5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</row>
    <row r="595" spans="1:43" ht="15.75" customHeight="1" x14ac:dyDescent="0.3">
      <c r="A595" s="5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</row>
    <row r="596" spans="1:43" ht="15.75" customHeight="1" x14ac:dyDescent="0.3">
      <c r="A596" s="5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</row>
    <row r="597" spans="1:43" ht="15.75" customHeight="1" x14ac:dyDescent="0.3">
      <c r="A597" s="5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</row>
    <row r="598" spans="1:43" ht="15.75" customHeight="1" x14ac:dyDescent="0.3">
      <c r="A598" s="5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</row>
    <row r="599" spans="1:43" ht="15.75" customHeight="1" x14ac:dyDescent="0.3">
      <c r="A599" s="5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</row>
    <row r="600" spans="1:43" ht="15.75" customHeight="1" x14ac:dyDescent="0.3">
      <c r="A600" s="5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</row>
    <row r="601" spans="1:43" ht="15.75" customHeight="1" x14ac:dyDescent="0.3">
      <c r="A601" s="5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</row>
    <row r="602" spans="1:43" ht="15.75" customHeight="1" x14ac:dyDescent="0.3">
      <c r="A602" s="5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</row>
    <row r="603" spans="1:43" ht="15.75" customHeight="1" x14ac:dyDescent="0.3">
      <c r="A603" s="5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</row>
    <row r="604" spans="1:43" ht="15.75" customHeight="1" x14ac:dyDescent="0.3">
      <c r="A604" s="5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</row>
    <row r="605" spans="1:43" ht="15.75" customHeight="1" x14ac:dyDescent="0.3">
      <c r="A605" s="5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</row>
    <row r="606" spans="1:43" ht="15.75" customHeight="1" x14ac:dyDescent="0.3">
      <c r="A606" s="5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</row>
    <row r="607" spans="1:43" ht="15.75" customHeight="1" x14ac:dyDescent="0.3">
      <c r="A607" s="5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</row>
    <row r="608" spans="1:43" ht="15.75" customHeight="1" x14ac:dyDescent="0.3">
      <c r="A608" s="5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</row>
    <row r="609" spans="1:43" ht="15.75" customHeight="1" x14ac:dyDescent="0.3">
      <c r="A609" s="5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</row>
    <row r="610" spans="1:43" ht="15.75" customHeight="1" x14ac:dyDescent="0.3">
      <c r="A610" s="5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</row>
    <row r="611" spans="1:43" ht="15.75" customHeight="1" x14ac:dyDescent="0.3">
      <c r="A611" s="5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</row>
    <row r="612" spans="1:43" ht="15.75" customHeight="1" x14ac:dyDescent="0.3">
      <c r="A612" s="5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</row>
    <row r="613" spans="1:43" ht="15.75" customHeight="1" x14ac:dyDescent="0.3">
      <c r="A613" s="5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</row>
    <row r="614" spans="1:43" ht="15.75" customHeight="1" x14ac:dyDescent="0.3">
      <c r="A614" s="5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</row>
    <row r="615" spans="1:43" ht="15.75" customHeight="1" x14ac:dyDescent="0.3">
      <c r="A615" s="5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</row>
    <row r="616" spans="1:43" ht="15.75" customHeight="1" x14ac:dyDescent="0.3">
      <c r="A616" s="5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</row>
    <row r="617" spans="1:43" ht="15.75" customHeight="1" x14ac:dyDescent="0.3">
      <c r="A617" s="5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</row>
    <row r="618" spans="1:43" ht="15.75" customHeight="1" x14ac:dyDescent="0.3">
      <c r="A618" s="5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</row>
    <row r="619" spans="1:43" ht="15.75" customHeight="1" x14ac:dyDescent="0.3">
      <c r="A619" s="5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</row>
    <row r="620" spans="1:43" ht="15.75" customHeight="1" x14ac:dyDescent="0.3">
      <c r="A620" s="5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</row>
    <row r="621" spans="1:43" ht="15.75" customHeight="1" x14ac:dyDescent="0.3">
      <c r="A621" s="5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</row>
    <row r="622" spans="1:43" ht="15.75" customHeight="1" x14ac:dyDescent="0.3">
      <c r="A622" s="5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</row>
    <row r="623" spans="1:43" ht="15.75" customHeight="1" x14ac:dyDescent="0.3">
      <c r="A623" s="5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</row>
    <row r="624" spans="1:43" ht="15.75" customHeight="1" x14ac:dyDescent="0.3">
      <c r="A624" s="5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</row>
    <row r="625" spans="1:43" ht="15.75" customHeight="1" x14ac:dyDescent="0.3">
      <c r="A625" s="5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</row>
    <row r="626" spans="1:43" ht="15.75" customHeight="1" x14ac:dyDescent="0.3">
      <c r="A626" s="5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</row>
    <row r="627" spans="1:43" ht="15.75" customHeight="1" x14ac:dyDescent="0.3">
      <c r="A627" s="5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</row>
    <row r="628" spans="1:43" ht="15.75" customHeight="1" x14ac:dyDescent="0.3">
      <c r="A628" s="5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</row>
    <row r="629" spans="1:43" ht="15.75" customHeight="1" x14ac:dyDescent="0.3">
      <c r="A629" s="5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</row>
    <row r="630" spans="1:43" ht="15.75" customHeight="1" x14ac:dyDescent="0.3">
      <c r="A630" s="5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</row>
    <row r="631" spans="1:43" ht="15.75" customHeight="1" x14ac:dyDescent="0.3">
      <c r="A631" s="5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</row>
    <row r="632" spans="1:43" ht="15.75" customHeight="1" x14ac:dyDescent="0.3">
      <c r="A632" s="5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</row>
    <row r="633" spans="1:43" ht="15.75" customHeight="1" x14ac:dyDescent="0.3">
      <c r="A633" s="5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</row>
    <row r="634" spans="1:43" ht="15.75" customHeight="1" x14ac:dyDescent="0.3">
      <c r="A634" s="5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</row>
    <row r="635" spans="1:43" ht="15.75" customHeight="1" x14ac:dyDescent="0.3">
      <c r="A635" s="5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</row>
    <row r="636" spans="1:43" ht="15.75" customHeight="1" x14ac:dyDescent="0.3">
      <c r="A636" s="5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</row>
    <row r="637" spans="1:43" ht="15.75" customHeight="1" x14ac:dyDescent="0.3">
      <c r="A637" s="5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</row>
    <row r="638" spans="1:43" ht="15.75" customHeight="1" x14ac:dyDescent="0.3">
      <c r="A638" s="5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</row>
    <row r="639" spans="1:43" ht="15.75" customHeight="1" x14ac:dyDescent="0.3">
      <c r="A639" s="5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</row>
    <row r="640" spans="1:43" ht="15.75" customHeight="1" x14ac:dyDescent="0.3">
      <c r="A640" s="5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</row>
    <row r="641" spans="1:43" ht="15.75" customHeight="1" x14ac:dyDescent="0.3">
      <c r="A641" s="5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</row>
    <row r="642" spans="1:43" ht="15.75" customHeight="1" x14ac:dyDescent="0.3">
      <c r="A642" s="5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</row>
    <row r="643" spans="1:43" ht="15.75" customHeight="1" x14ac:dyDescent="0.3">
      <c r="A643" s="5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</row>
    <row r="644" spans="1:43" ht="15.75" customHeight="1" x14ac:dyDescent="0.3">
      <c r="A644" s="5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</row>
    <row r="645" spans="1:43" ht="15.75" customHeight="1" x14ac:dyDescent="0.3">
      <c r="A645" s="5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</row>
    <row r="646" spans="1:43" ht="15.75" customHeight="1" x14ac:dyDescent="0.3">
      <c r="A646" s="5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</row>
    <row r="647" spans="1:43" ht="15.75" customHeight="1" x14ac:dyDescent="0.3">
      <c r="A647" s="5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</row>
    <row r="648" spans="1:43" ht="15.75" customHeight="1" x14ac:dyDescent="0.3">
      <c r="A648" s="5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</row>
    <row r="649" spans="1:43" ht="15.75" customHeight="1" x14ac:dyDescent="0.3">
      <c r="A649" s="5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</row>
    <row r="650" spans="1:43" ht="15.75" customHeight="1" x14ac:dyDescent="0.3">
      <c r="A650" s="5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</row>
    <row r="651" spans="1:43" ht="15.75" customHeight="1" x14ac:dyDescent="0.3">
      <c r="A651" s="5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</row>
    <row r="652" spans="1:43" ht="15.75" customHeight="1" x14ac:dyDescent="0.3">
      <c r="A652" s="5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</row>
    <row r="653" spans="1:43" ht="15.75" customHeight="1" x14ac:dyDescent="0.3">
      <c r="A653" s="5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</row>
    <row r="654" spans="1:43" ht="15.75" customHeight="1" x14ac:dyDescent="0.3">
      <c r="A654" s="5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</row>
    <row r="655" spans="1:43" ht="15.75" customHeight="1" x14ac:dyDescent="0.3">
      <c r="A655" s="5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</row>
    <row r="656" spans="1:43" ht="15.75" customHeight="1" x14ac:dyDescent="0.3">
      <c r="A656" s="5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</row>
    <row r="657" spans="1:43" ht="15.75" customHeight="1" x14ac:dyDescent="0.3">
      <c r="A657" s="5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</row>
    <row r="658" spans="1:43" ht="15.75" customHeight="1" x14ac:dyDescent="0.3">
      <c r="A658" s="5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</row>
    <row r="659" spans="1:43" ht="15.75" customHeight="1" x14ac:dyDescent="0.3">
      <c r="A659" s="5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</row>
    <row r="660" spans="1:43" ht="15.75" customHeight="1" x14ac:dyDescent="0.3">
      <c r="A660" s="5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</row>
    <row r="661" spans="1:43" ht="15.75" customHeight="1" x14ac:dyDescent="0.3">
      <c r="A661" s="5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</row>
    <row r="662" spans="1:43" ht="15.75" customHeight="1" x14ac:dyDescent="0.3">
      <c r="A662" s="5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</row>
    <row r="663" spans="1:43" ht="15.75" customHeight="1" x14ac:dyDescent="0.3">
      <c r="A663" s="5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</row>
    <row r="664" spans="1:43" ht="15.75" customHeight="1" x14ac:dyDescent="0.3">
      <c r="A664" s="5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</row>
    <row r="665" spans="1:43" ht="15.75" customHeight="1" x14ac:dyDescent="0.3">
      <c r="A665" s="5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</row>
    <row r="666" spans="1:43" ht="15.75" customHeight="1" x14ac:dyDescent="0.3">
      <c r="A666" s="5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</row>
    <row r="667" spans="1:43" ht="15.75" customHeight="1" x14ac:dyDescent="0.3">
      <c r="A667" s="5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</row>
    <row r="668" spans="1:43" ht="15.75" customHeight="1" x14ac:dyDescent="0.3">
      <c r="A668" s="5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</row>
    <row r="669" spans="1:43" ht="15.75" customHeight="1" x14ac:dyDescent="0.3">
      <c r="A669" s="5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</row>
    <row r="670" spans="1:43" ht="15.75" customHeight="1" x14ac:dyDescent="0.3">
      <c r="A670" s="5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</row>
    <row r="671" spans="1:43" ht="15.75" customHeight="1" x14ac:dyDescent="0.3">
      <c r="A671" s="5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</row>
    <row r="672" spans="1:43" ht="15.75" customHeight="1" x14ac:dyDescent="0.3">
      <c r="A672" s="5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</row>
    <row r="673" spans="1:43" ht="15.75" customHeight="1" x14ac:dyDescent="0.3">
      <c r="A673" s="5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</row>
    <row r="674" spans="1:43" ht="15.75" customHeight="1" x14ac:dyDescent="0.3">
      <c r="A674" s="5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</row>
    <row r="675" spans="1:43" ht="15.75" customHeight="1" x14ac:dyDescent="0.3">
      <c r="A675" s="5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</row>
    <row r="676" spans="1:43" ht="15.75" customHeight="1" x14ac:dyDescent="0.3">
      <c r="A676" s="5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</row>
    <row r="677" spans="1:43" ht="15.75" customHeight="1" x14ac:dyDescent="0.3">
      <c r="A677" s="5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</row>
    <row r="678" spans="1:43" ht="15.75" customHeight="1" x14ac:dyDescent="0.3">
      <c r="A678" s="5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</row>
    <row r="679" spans="1:43" ht="15.75" customHeight="1" x14ac:dyDescent="0.3">
      <c r="A679" s="5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</row>
    <row r="680" spans="1:43" ht="15.75" customHeight="1" x14ac:dyDescent="0.3">
      <c r="A680" s="5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</row>
    <row r="681" spans="1:43" ht="15.75" customHeight="1" x14ac:dyDescent="0.3">
      <c r="A681" s="5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</row>
    <row r="682" spans="1:43" ht="15.75" customHeight="1" x14ac:dyDescent="0.3">
      <c r="A682" s="5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</row>
    <row r="683" spans="1:43" ht="15.75" customHeight="1" x14ac:dyDescent="0.3">
      <c r="A683" s="5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</row>
    <row r="684" spans="1:43" ht="15.75" customHeight="1" x14ac:dyDescent="0.3">
      <c r="A684" s="5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</row>
    <row r="685" spans="1:43" ht="15.75" customHeight="1" x14ac:dyDescent="0.3">
      <c r="A685" s="5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</row>
    <row r="686" spans="1:43" ht="15.75" customHeight="1" x14ac:dyDescent="0.3">
      <c r="A686" s="5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</row>
    <row r="687" spans="1:43" ht="15.75" customHeight="1" x14ac:dyDescent="0.3">
      <c r="A687" s="5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</row>
    <row r="688" spans="1:43" ht="15.75" customHeight="1" x14ac:dyDescent="0.3">
      <c r="A688" s="5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</row>
    <row r="689" spans="1:43" ht="15.75" customHeight="1" x14ac:dyDescent="0.3">
      <c r="A689" s="5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</row>
    <row r="690" spans="1:43" ht="15.75" customHeight="1" x14ac:dyDescent="0.3">
      <c r="A690" s="5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</row>
    <row r="691" spans="1:43" ht="15.75" customHeight="1" x14ac:dyDescent="0.3">
      <c r="A691" s="5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</row>
    <row r="692" spans="1:43" ht="15.75" customHeight="1" x14ac:dyDescent="0.3">
      <c r="A692" s="5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</row>
    <row r="693" spans="1:43" ht="15.75" customHeight="1" x14ac:dyDescent="0.3">
      <c r="A693" s="5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</row>
    <row r="694" spans="1:43" ht="15.75" customHeight="1" x14ac:dyDescent="0.3">
      <c r="A694" s="5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</row>
    <row r="695" spans="1:43" ht="15.75" customHeight="1" x14ac:dyDescent="0.3">
      <c r="A695" s="5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</row>
    <row r="696" spans="1:43" ht="15.75" customHeight="1" x14ac:dyDescent="0.3">
      <c r="A696" s="5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</row>
    <row r="697" spans="1:43" ht="15.75" customHeight="1" x14ac:dyDescent="0.3">
      <c r="A697" s="5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</row>
    <row r="698" spans="1:43" ht="15.75" customHeight="1" x14ac:dyDescent="0.3">
      <c r="A698" s="5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</row>
    <row r="699" spans="1:43" ht="15.75" customHeight="1" x14ac:dyDescent="0.3">
      <c r="A699" s="5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</row>
    <row r="700" spans="1:43" ht="15.75" customHeight="1" x14ac:dyDescent="0.3">
      <c r="A700" s="5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</row>
    <row r="701" spans="1:43" ht="15.75" customHeight="1" x14ac:dyDescent="0.3">
      <c r="A701" s="5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</row>
    <row r="702" spans="1:43" ht="15.75" customHeight="1" x14ac:dyDescent="0.3">
      <c r="A702" s="5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</row>
    <row r="703" spans="1:43" ht="15.75" customHeight="1" x14ac:dyDescent="0.3">
      <c r="A703" s="5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</row>
    <row r="704" spans="1:43" ht="15.75" customHeight="1" x14ac:dyDescent="0.3">
      <c r="A704" s="5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</row>
    <row r="705" spans="1:43" ht="15.75" customHeight="1" x14ac:dyDescent="0.3">
      <c r="A705" s="5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</row>
    <row r="706" spans="1:43" ht="15.75" customHeight="1" x14ac:dyDescent="0.3">
      <c r="A706" s="5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</row>
    <row r="707" spans="1:43" ht="15.75" customHeight="1" x14ac:dyDescent="0.3">
      <c r="A707" s="5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</row>
    <row r="708" spans="1:43" ht="15.75" customHeight="1" x14ac:dyDescent="0.3">
      <c r="A708" s="5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</row>
    <row r="709" spans="1:43" ht="15.75" customHeight="1" x14ac:dyDescent="0.3">
      <c r="A709" s="5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</row>
    <row r="710" spans="1:43" ht="15.75" customHeight="1" x14ac:dyDescent="0.3">
      <c r="A710" s="5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</row>
    <row r="711" spans="1:43" ht="15.75" customHeight="1" x14ac:dyDescent="0.3">
      <c r="A711" s="5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</row>
    <row r="712" spans="1:43" ht="15.75" customHeight="1" x14ac:dyDescent="0.3">
      <c r="A712" s="5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</row>
    <row r="713" spans="1:43" ht="15.75" customHeight="1" x14ac:dyDescent="0.3">
      <c r="A713" s="5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</row>
    <row r="714" spans="1:43" ht="15.75" customHeight="1" x14ac:dyDescent="0.3">
      <c r="A714" s="5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</row>
    <row r="715" spans="1:43" ht="15.75" customHeight="1" x14ac:dyDescent="0.3">
      <c r="A715" s="5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</row>
    <row r="716" spans="1:43" ht="15.75" customHeight="1" x14ac:dyDescent="0.3">
      <c r="A716" s="5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</row>
    <row r="717" spans="1:43" ht="15.75" customHeight="1" x14ac:dyDescent="0.3">
      <c r="A717" s="5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</row>
    <row r="718" spans="1:43" ht="15.75" customHeight="1" x14ac:dyDescent="0.3">
      <c r="A718" s="5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</row>
    <row r="719" spans="1:43" ht="15.75" customHeight="1" x14ac:dyDescent="0.3">
      <c r="A719" s="5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</row>
    <row r="720" spans="1:43" ht="15.75" customHeight="1" x14ac:dyDescent="0.3">
      <c r="A720" s="5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</row>
    <row r="721" spans="1:43" ht="15.75" customHeight="1" x14ac:dyDescent="0.3">
      <c r="A721" s="5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</row>
    <row r="722" spans="1:43" ht="15.75" customHeight="1" x14ac:dyDescent="0.3">
      <c r="A722" s="5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</row>
    <row r="723" spans="1:43" ht="15.75" customHeight="1" x14ac:dyDescent="0.3">
      <c r="A723" s="5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</row>
    <row r="724" spans="1:43" ht="15.75" customHeight="1" x14ac:dyDescent="0.3">
      <c r="A724" s="5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</row>
    <row r="725" spans="1:43" ht="15.75" customHeight="1" x14ac:dyDescent="0.3">
      <c r="A725" s="5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</row>
    <row r="726" spans="1:43" ht="15.75" customHeight="1" x14ac:dyDescent="0.3">
      <c r="A726" s="5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</row>
    <row r="727" spans="1:43" ht="15.75" customHeight="1" x14ac:dyDescent="0.3">
      <c r="A727" s="5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</row>
    <row r="728" spans="1:43" ht="15.75" customHeight="1" x14ac:dyDescent="0.3">
      <c r="A728" s="5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</row>
    <row r="729" spans="1:43" ht="15.75" customHeight="1" x14ac:dyDescent="0.3">
      <c r="A729" s="5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</row>
    <row r="730" spans="1:43" ht="15.75" customHeight="1" x14ac:dyDescent="0.3">
      <c r="A730" s="5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</row>
    <row r="731" spans="1:43" ht="15.75" customHeight="1" x14ac:dyDescent="0.3">
      <c r="A731" s="5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</row>
    <row r="732" spans="1:43" ht="15.75" customHeight="1" x14ac:dyDescent="0.3">
      <c r="A732" s="5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</row>
    <row r="733" spans="1:43" ht="15.75" customHeight="1" x14ac:dyDescent="0.3">
      <c r="A733" s="5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</row>
    <row r="734" spans="1:43" ht="15.75" customHeight="1" x14ac:dyDescent="0.3">
      <c r="A734" s="5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</row>
    <row r="735" spans="1:43" ht="15.75" customHeight="1" x14ac:dyDescent="0.3">
      <c r="A735" s="5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</row>
    <row r="736" spans="1:43" ht="15.75" customHeight="1" x14ac:dyDescent="0.3">
      <c r="A736" s="5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</row>
    <row r="737" spans="1:43" ht="15.75" customHeight="1" x14ac:dyDescent="0.3">
      <c r="A737" s="5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</row>
    <row r="738" spans="1:43" ht="15.75" customHeight="1" x14ac:dyDescent="0.3">
      <c r="A738" s="5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</row>
    <row r="739" spans="1:43" ht="15.75" customHeight="1" x14ac:dyDescent="0.3">
      <c r="A739" s="5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</row>
    <row r="740" spans="1:43" ht="15.75" customHeight="1" x14ac:dyDescent="0.3">
      <c r="A740" s="5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</row>
    <row r="741" spans="1:43" ht="15.75" customHeight="1" x14ac:dyDescent="0.3">
      <c r="A741" s="5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</row>
    <row r="742" spans="1:43" ht="15.75" customHeight="1" x14ac:dyDescent="0.3">
      <c r="A742" s="5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</row>
    <row r="743" spans="1:43" ht="15.75" customHeight="1" x14ac:dyDescent="0.3">
      <c r="A743" s="5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</row>
    <row r="744" spans="1:43" ht="15.75" customHeight="1" x14ac:dyDescent="0.3">
      <c r="A744" s="5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</row>
    <row r="745" spans="1:43" ht="15.75" customHeight="1" x14ac:dyDescent="0.3">
      <c r="A745" s="5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</row>
    <row r="746" spans="1:43" ht="15.75" customHeight="1" x14ac:dyDescent="0.3">
      <c r="A746" s="5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</row>
    <row r="747" spans="1:43" ht="15.75" customHeight="1" x14ac:dyDescent="0.3">
      <c r="A747" s="5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</row>
    <row r="748" spans="1:43" ht="15.75" customHeight="1" x14ac:dyDescent="0.3">
      <c r="A748" s="5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</row>
    <row r="749" spans="1:43" ht="15.75" customHeight="1" x14ac:dyDescent="0.3">
      <c r="A749" s="5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</row>
    <row r="750" spans="1:43" ht="15.75" customHeight="1" x14ac:dyDescent="0.3">
      <c r="A750" s="5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</row>
    <row r="751" spans="1:43" ht="15.75" customHeight="1" x14ac:dyDescent="0.3">
      <c r="A751" s="5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</row>
    <row r="752" spans="1:43" ht="15.75" customHeight="1" x14ac:dyDescent="0.3">
      <c r="A752" s="5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</row>
    <row r="753" spans="1:43" ht="15.75" customHeight="1" x14ac:dyDescent="0.3">
      <c r="A753" s="5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</row>
    <row r="754" spans="1:43" ht="15.75" customHeight="1" x14ac:dyDescent="0.3">
      <c r="A754" s="5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</row>
    <row r="755" spans="1:43" ht="15.75" customHeight="1" x14ac:dyDescent="0.3">
      <c r="A755" s="5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</row>
    <row r="756" spans="1:43" ht="15.75" customHeight="1" x14ac:dyDescent="0.3">
      <c r="A756" s="5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</row>
    <row r="757" spans="1:43" ht="15.75" customHeight="1" x14ac:dyDescent="0.3">
      <c r="A757" s="5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</row>
    <row r="758" spans="1:43" ht="15.75" customHeight="1" x14ac:dyDescent="0.3">
      <c r="A758" s="5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</row>
    <row r="759" spans="1:43" ht="15.75" customHeight="1" x14ac:dyDescent="0.3">
      <c r="A759" s="5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</row>
    <row r="760" spans="1:43" ht="15.75" customHeight="1" x14ac:dyDescent="0.3">
      <c r="A760" s="5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</row>
    <row r="761" spans="1:43" ht="15.75" customHeight="1" x14ac:dyDescent="0.3">
      <c r="A761" s="5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</row>
    <row r="762" spans="1:43" ht="15.75" customHeight="1" x14ac:dyDescent="0.3">
      <c r="A762" s="5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</row>
    <row r="763" spans="1:43" ht="15.75" customHeight="1" x14ac:dyDescent="0.3">
      <c r="A763" s="5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</row>
    <row r="764" spans="1:43" ht="15.75" customHeight="1" x14ac:dyDescent="0.3">
      <c r="A764" s="5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</row>
    <row r="765" spans="1:43" ht="15.75" customHeight="1" x14ac:dyDescent="0.3">
      <c r="A765" s="5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</row>
    <row r="766" spans="1:43" ht="15.75" customHeight="1" x14ac:dyDescent="0.3">
      <c r="A766" s="5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</row>
    <row r="767" spans="1:43" ht="15.75" customHeight="1" x14ac:dyDescent="0.3">
      <c r="A767" s="5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</row>
    <row r="768" spans="1:43" ht="15.75" customHeight="1" x14ac:dyDescent="0.3">
      <c r="A768" s="5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</row>
    <row r="769" spans="1:43" ht="15.75" customHeight="1" x14ac:dyDescent="0.3">
      <c r="A769" s="5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</row>
    <row r="770" spans="1:43" ht="15.75" customHeight="1" x14ac:dyDescent="0.3">
      <c r="A770" s="5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</row>
    <row r="771" spans="1:43" ht="15.75" customHeight="1" x14ac:dyDescent="0.3">
      <c r="A771" s="5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</row>
    <row r="772" spans="1:43" ht="15.75" customHeight="1" x14ac:dyDescent="0.3">
      <c r="A772" s="5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</row>
    <row r="773" spans="1:43" ht="15.75" customHeight="1" x14ac:dyDescent="0.3">
      <c r="A773" s="5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</row>
    <row r="774" spans="1:43" ht="15.75" customHeight="1" x14ac:dyDescent="0.3">
      <c r="A774" s="5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</row>
    <row r="775" spans="1:43" ht="15.75" customHeight="1" x14ac:dyDescent="0.3">
      <c r="A775" s="5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</row>
    <row r="776" spans="1:43" ht="15.75" customHeight="1" x14ac:dyDescent="0.3">
      <c r="A776" s="5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</row>
    <row r="777" spans="1:43" ht="15.75" customHeight="1" x14ac:dyDescent="0.3">
      <c r="A777" s="5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</row>
    <row r="778" spans="1:43" ht="15.75" customHeight="1" x14ac:dyDescent="0.3">
      <c r="A778" s="5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</row>
    <row r="779" spans="1:43" ht="15.75" customHeight="1" x14ac:dyDescent="0.3">
      <c r="A779" s="5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</row>
    <row r="780" spans="1:43" ht="15.75" customHeight="1" x14ac:dyDescent="0.3">
      <c r="A780" s="5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</row>
    <row r="781" spans="1:43" ht="15.75" customHeight="1" x14ac:dyDescent="0.3">
      <c r="A781" s="5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</row>
    <row r="782" spans="1:43" ht="15.75" customHeight="1" x14ac:dyDescent="0.3">
      <c r="A782" s="5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</row>
    <row r="783" spans="1:43" ht="15.75" customHeight="1" x14ac:dyDescent="0.3">
      <c r="A783" s="5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</row>
    <row r="784" spans="1:43" ht="15.75" customHeight="1" x14ac:dyDescent="0.3">
      <c r="A784" s="5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</row>
    <row r="785" spans="1:43" ht="15.75" customHeight="1" x14ac:dyDescent="0.3">
      <c r="A785" s="5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</row>
    <row r="786" spans="1:43" ht="15.75" customHeight="1" x14ac:dyDescent="0.3">
      <c r="A786" s="5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</row>
    <row r="787" spans="1:43" ht="15.75" customHeight="1" x14ac:dyDescent="0.3">
      <c r="A787" s="5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</row>
    <row r="788" spans="1:43" ht="15.75" customHeight="1" x14ac:dyDescent="0.3">
      <c r="A788" s="5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</row>
    <row r="789" spans="1:43" ht="15.75" customHeight="1" x14ac:dyDescent="0.3">
      <c r="A789" s="5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</row>
    <row r="790" spans="1:43" ht="15.75" customHeight="1" x14ac:dyDescent="0.3">
      <c r="A790" s="5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</row>
    <row r="791" spans="1:43" ht="15.75" customHeight="1" x14ac:dyDescent="0.3">
      <c r="A791" s="5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</row>
    <row r="792" spans="1:43" ht="15.75" customHeight="1" x14ac:dyDescent="0.3">
      <c r="A792" s="5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</row>
    <row r="793" spans="1:43" ht="15.75" customHeight="1" x14ac:dyDescent="0.3">
      <c r="A793" s="5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</row>
    <row r="794" spans="1:43" ht="15.75" customHeight="1" x14ac:dyDescent="0.3">
      <c r="A794" s="5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</row>
    <row r="795" spans="1:43" ht="15.75" customHeight="1" x14ac:dyDescent="0.3">
      <c r="A795" s="5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</row>
    <row r="796" spans="1:43" ht="15.75" customHeight="1" x14ac:dyDescent="0.3">
      <c r="A796" s="5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</row>
    <row r="797" spans="1:43" ht="15.75" customHeight="1" x14ac:dyDescent="0.3">
      <c r="A797" s="5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</row>
    <row r="798" spans="1:43" ht="15.75" customHeight="1" x14ac:dyDescent="0.3">
      <c r="A798" s="5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</row>
    <row r="799" spans="1:43" ht="15.75" customHeight="1" x14ac:dyDescent="0.3">
      <c r="A799" s="5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</row>
    <row r="800" spans="1:43" ht="15.75" customHeight="1" x14ac:dyDescent="0.3">
      <c r="A800" s="5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</row>
    <row r="801" spans="1:43" ht="15.75" customHeight="1" x14ac:dyDescent="0.3">
      <c r="A801" s="5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</row>
    <row r="802" spans="1:43" ht="15.75" customHeight="1" x14ac:dyDescent="0.3">
      <c r="A802" s="5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</row>
    <row r="803" spans="1:43" ht="15.75" customHeight="1" x14ac:dyDescent="0.3">
      <c r="A803" s="5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</row>
    <row r="804" spans="1:43" ht="15.75" customHeight="1" x14ac:dyDescent="0.3">
      <c r="A804" s="5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</row>
    <row r="805" spans="1:43" ht="15.75" customHeight="1" x14ac:dyDescent="0.3">
      <c r="A805" s="5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</row>
    <row r="806" spans="1:43" ht="15.75" customHeight="1" x14ac:dyDescent="0.3">
      <c r="A806" s="5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</row>
    <row r="807" spans="1:43" ht="15.75" customHeight="1" x14ac:dyDescent="0.3">
      <c r="A807" s="5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</row>
    <row r="808" spans="1:43" ht="15.75" customHeight="1" x14ac:dyDescent="0.3">
      <c r="A808" s="5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</row>
    <row r="809" spans="1:43" ht="15.75" customHeight="1" x14ac:dyDescent="0.3">
      <c r="A809" s="5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</row>
    <row r="810" spans="1:43" ht="15.75" customHeight="1" x14ac:dyDescent="0.3">
      <c r="A810" s="5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</row>
    <row r="811" spans="1:43" ht="15.75" customHeight="1" x14ac:dyDescent="0.3">
      <c r="A811" s="5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</row>
    <row r="812" spans="1:43" ht="15.75" customHeight="1" x14ac:dyDescent="0.3">
      <c r="A812" s="5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</row>
    <row r="813" spans="1:43" ht="15.75" customHeight="1" x14ac:dyDescent="0.3">
      <c r="A813" s="5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</row>
    <row r="814" spans="1:43" ht="15.75" customHeight="1" x14ac:dyDescent="0.3">
      <c r="A814" s="5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</row>
    <row r="815" spans="1:43" ht="15.75" customHeight="1" x14ac:dyDescent="0.3">
      <c r="A815" s="5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</row>
    <row r="816" spans="1:43" ht="15.75" customHeight="1" x14ac:dyDescent="0.3">
      <c r="A816" s="5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</row>
    <row r="817" spans="1:43" ht="15.75" customHeight="1" x14ac:dyDescent="0.3">
      <c r="A817" s="5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</row>
    <row r="818" spans="1:43" ht="15.75" customHeight="1" x14ac:dyDescent="0.3">
      <c r="A818" s="5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</row>
    <row r="819" spans="1:43" ht="15.75" customHeight="1" x14ac:dyDescent="0.3">
      <c r="A819" s="5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</row>
    <row r="820" spans="1:43" ht="15.75" customHeight="1" x14ac:dyDescent="0.3">
      <c r="A820" s="5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</row>
    <row r="821" spans="1:43" ht="15.75" customHeight="1" x14ac:dyDescent="0.3">
      <c r="A821" s="5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</row>
    <row r="822" spans="1:43" ht="15.75" customHeight="1" x14ac:dyDescent="0.3">
      <c r="A822" s="5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</row>
    <row r="823" spans="1:43" ht="15.75" customHeight="1" x14ac:dyDescent="0.3">
      <c r="A823" s="5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</row>
    <row r="824" spans="1:43" ht="15.75" customHeight="1" x14ac:dyDescent="0.3">
      <c r="A824" s="5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</row>
    <row r="825" spans="1:43" ht="15.75" customHeight="1" x14ac:dyDescent="0.3">
      <c r="A825" s="5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</row>
    <row r="826" spans="1:43" ht="15.75" customHeight="1" x14ac:dyDescent="0.3">
      <c r="A826" s="5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</row>
    <row r="827" spans="1:43" ht="15.75" customHeight="1" x14ac:dyDescent="0.3">
      <c r="A827" s="5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</row>
    <row r="828" spans="1:43" ht="15.75" customHeight="1" x14ac:dyDescent="0.3">
      <c r="A828" s="5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</row>
    <row r="829" spans="1:43" ht="15.75" customHeight="1" x14ac:dyDescent="0.3">
      <c r="A829" s="5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</row>
    <row r="830" spans="1:43" ht="15.75" customHeight="1" x14ac:dyDescent="0.3">
      <c r="A830" s="5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</row>
    <row r="831" spans="1:43" ht="15.75" customHeight="1" x14ac:dyDescent="0.3">
      <c r="A831" s="5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</row>
    <row r="832" spans="1:43" ht="15.75" customHeight="1" x14ac:dyDescent="0.3">
      <c r="A832" s="5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</row>
    <row r="833" spans="1:43" ht="15.75" customHeight="1" x14ac:dyDescent="0.3">
      <c r="A833" s="5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</row>
    <row r="834" spans="1:43" ht="15.75" customHeight="1" x14ac:dyDescent="0.3">
      <c r="A834" s="5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</row>
    <row r="835" spans="1:43" ht="15.75" customHeight="1" x14ac:dyDescent="0.3">
      <c r="A835" s="5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</row>
    <row r="836" spans="1:43" ht="15.75" customHeight="1" x14ac:dyDescent="0.3">
      <c r="A836" s="5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</row>
    <row r="837" spans="1:43" ht="15.75" customHeight="1" x14ac:dyDescent="0.3">
      <c r="A837" s="5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</row>
    <row r="838" spans="1:43" ht="15.75" customHeight="1" x14ac:dyDescent="0.3">
      <c r="A838" s="5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</row>
    <row r="839" spans="1:43" ht="15.75" customHeight="1" x14ac:dyDescent="0.3">
      <c r="A839" s="5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</row>
    <row r="840" spans="1:43" ht="15.75" customHeight="1" x14ac:dyDescent="0.3">
      <c r="A840" s="5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</row>
    <row r="841" spans="1:43" ht="15.75" customHeight="1" x14ac:dyDescent="0.3">
      <c r="A841" s="5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</row>
    <row r="842" spans="1:43" ht="15.75" customHeight="1" x14ac:dyDescent="0.3">
      <c r="A842" s="5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</row>
    <row r="843" spans="1:43" ht="15.75" customHeight="1" x14ac:dyDescent="0.3">
      <c r="A843" s="5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</row>
    <row r="844" spans="1:43" ht="15.75" customHeight="1" x14ac:dyDescent="0.3">
      <c r="A844" s="5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</row>
    <row r="845" spans="1:43" ht="15.75" customHeight="1" x14ac:dyDescent="0.3">
      <c r="A845" s="5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</row>
    <row r="846" spans="1:43" ht="15.75" customHeight="1" x14ac:dyDescent="0.3">
      <c r="A846" s="5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</row>
    <row r="847" spans="1:43" ht="15.75" customHeight="1" x14ac:dyDescent="0.3">
      <c r="A847" s="5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</row>
    <row r="848" spans="1:43" ht="15.75" customHeight="1" x14ac:dyDescent="0.3">
      <c r="A848" s="5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</row>
    <row r="849" spans="1:43" ht="15.75" customHeight="1" x14ac:dyDescent="0.3">
      <c r="A849" s="5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</row>
    <row r="850" spans="1:43" ht="15.75" customHeight="1" x14ac:dyDescent="0.3">
      <c r="A850" s="5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</row>
    <row r="851" spans="1:43" ht="15.75" customHeight="1" x14ac:dyDescent="0.3">
      <c r="A851" s="5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</row>
    <row r="852" spans="1:43" ht="15.75" customHeight="1" x14ac:dyDescent="0.3">
      <c r="A852" s="5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</row>
    <row r="853" spans="1:43" ht="15.75" customHeight="1" x14ac:dyDescent="0.3">
      <c r="A853" s="5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</row>
    <row r="854" spans="1:43" ht="15.75" customHeight="1" x14ac:dyDescent="0.3">
      <c r="A854" s="5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</row>
    <row r="855" spans="1:43" ht="15.75" customHeight="1" x14ac:dyDescent="0.3">
      <c r="A855" s="5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</row>
    <row r="856" spans="1:43" ht="15.75" customHeight="1" x14ac:dyDescent="0.3">
      <c r="A856" s="5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</row>
    <row r="857" spans="1:43" ht="15.75" customHeight="1" x14ac:dyDescent="0.3">
      <c r="A857" s="5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</row>
    <row r="858" spans="1:43" ht="15.75" customHeight="1" x14ac:dyDescent="0.3">
      <c r="A858" s="5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</row>
    <row r="859" spans="1:43" ht="15.75" customHeight="1" x14ac:dyDescent="0.3">
      <c r="A859" s="5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</row>
    <row r="860" spans="1:43" ht="15.75" customHeight="1" x14ac:dyDescent="0.3">
      <c r="A860" s="5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</row>
    <row r="861" spans="1:43" ht="15.75" customHeight="1" x14ac:dyDescent="0.3">
      <c r="A861" s="5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</row>
    <row r="862" spans="1:43" ht="15.75" customHeight="1" x14ac:dyDescent="0.3">
      <c r="A862" s="5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</row>
    <row r="863" spans="1:43" ht="15.75" customHeight="1" x14ac:dyDescent="0.3">
      <c r="A863" s="5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</row>
    <row r="864" spans="1:43" ht="15.75" customHeight="1" x14ac:dyDescent="0.3">
      <c r="A864" s="5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</row>
    <row r="865" spans="1:43" ht="15.75" customHeight="1" x14ac:dyDescent="0.3">
      <c r="A865" s="5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</row>
    <row r="866" spans="1:43" ht="15.75" customHeight="1" x14ac:dyDescent="0.3">
      <c r="A866" s="5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</row>
    <row r="867" spans="1:43" ht="15.75" customHeight="1" x14ac:dyDescent="0.3">
      <c r="A867" s="5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</row>
    <row r="868" spans="1:43" ht="15.75" customHeight="1" x14ac:dyDescent="0.3">
      <c r="A868" s="5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</row>
    <row r="869" spans="1:43" ht="15.75" customHeight="1" x14ac:dyDescent="0.3">
      <c r="A869" s="5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</row>
    <row r="870" spans="1:43" ht="15.75" customHeight="1" x14ac:dyDescent="0.3">
      <c r="A870" s="5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</row>
    <row r="871" spans="1:43" ht="15.75" customHeight="1" x14ac:dyDescent="0.3">
      <c r="A871" s="5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</row>
    <row r="872" spans="1:43" ht="15.75" customHeight="1" x14ac:dyDescent="0.3">
      <c r="A872" s="5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</row>
    <row r="873" spans="1:43" ht="15.75" customHeight="1" x14ac:dyDescent="0.3">
      <c r="A873" s="5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</row>
    <row r="874" spans="1:43" ht="15.75" customHeight="1" x14ac:dyDescent="0.3">
      <c r="A874" s="5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</row>
    <row r="875" spans="1:43" ht="15.75" customHeight="1" x14ac:dyDescent="0.3">
      <c r="A875" s="5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</row>
    <row r="876" spans="1:43" ht="15.75" customHeight="1" x14ac:dyDescent="0.3">
      <c r="A876" s="5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</row>
    <row r="877" spans="1:43" ht="15.75" customHeight="1" x14ac:dyDescent="0.3">
      <c r="A877" s="5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</row>
    <row r="878" spans="1:43" ht="15.75" customHeight="1" x14ac:dyDescent="0.3">
      <c r="A878" s="5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</row>
    <row r="879" spans="1:43" ht="15.75" customHeight="1" x14ac:dyDescent="0.3">
      <c r="A879" s="5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</row>
    <row r="880" spans="1:43" ht="15.75" customHeight="1" x14ac:dyDescent="0.3">
      <c r="A880" s="5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</row>
    <row r="881" spans="1:43" ht="15.75" customHeight="1" x14ac:dyDescent="0.3">
      <c r="A881" s="5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</row>
    <row r="882" spans="1:43" ht="15.75" customHeight="1" x14ac:dyDescent="0.3">
      <c r="A882" s="5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</row>
    <row r="883" spans="1:43" ht="15.75" customHeight="1" x14ac:dyDescent="0.3">
      <c r="A883" s="5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</row>
    <row r="884" spans="1:43" ht="15.75" customHeight="1" x14ac:dyDescent="0.3">
      <c r="A884" s="5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</row>
    <row r="885" spans="1:43" ht="15.75" customHeight="1" x14ac:dyDescent="0.3">
      <c r="A885" s="5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</row>
    <row r="886" spans="1:43" ht="15.75" customHeight="1" x14ac:dyDescent="0.3">
      <c r="A886" s="5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</row>
    <row r="887" spans="1:43" ht="15.75" customHeight="1" x14ac:dyDescent="0.3">
      <c r="A887" s="5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</row>
    <row r="888" spans="1:43" ht="15.75" customHeight="1" x14ac:dyDescent="0.3">
      <c r="A888" s="5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</row>
    <row r="889" spans="1:43" ht="15.75" customHeight="1" x14ac:dyDescent="0.3">
      <c r="A889" s="5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</row>
    <row r="890" spans="1:43" ht="15.75" customHeight="1" x14ac:dyDescent="0.3">
      <c r="A890" s="5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</row>
    <row r="891" spans="1:43" ht="15.75" customHeight="1" x14ac:dyDescent="0.3">
      <c r="A891" s="5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</row>
    <row r="892" spans="1:43" ht="15.75" customHeight="1" x14ac:dyDescent="0.3">
      <c r="A892" s="5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</row>
    <row r="893" spans="1:43" ht="15.75" customHeight="1" x14ac:dyDescent="0.3">
      <c r="A893" s="5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</row>
    <row r="894" spans="1:43" ht="15.75" customHeight="1" x14ac:dyDescent="0.3">
      <c r="A894" s="5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</row>
    <row r="895" spans="1:43" ht="15.75" customHeight="1" x14ac:dyDescent="0.3">
      <c r="A895" s="5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</row>
    <row r="896" spans="1:43" ht="15.75" customHeight="1" x14ac:dyDescent="0.3">
      <c r="A896" s="5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</row>
    <row r="897" spans="1:43" ht="15.75" customHeight="1" x14ac:dyDescent="0.3">
      <c r="A897" s="5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</row>
    <row r="898" spans="1:43" ht="15.75" customHeight="1" x14ac:dyDescent="0.3">
      <c r="A898" s="5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</row>
    <row r="899" spans="1:43" ht="15.75" customHeight="1" x14ac:dyDescent="0.3">
      <c r="A899" s="5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</row>
    <row r="900" spans="1:43" ht="15.75" customHeight="1" x14ac:dyDescent="0.3">
      <c r="A900" s="5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</row>
    <row r="901" spans="1:43" ht="15.75" customHeight="1" x14ac:dyDescent="0.3">
      <c r="A901" s="5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</row>
    <row r="902" spans="1:43" ht="15.75" customHeight="1" x14ac:dyDescent="0.3">
      <c r="A902" s="5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</row>
    <row r="903" spans="1:43" ht="15.75" customHeight="1" x14ac:dyDescent="0.3">
      <c r="A903" s="5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</row>
    <row r="904" spans="1:43" ht="15.75" customHeight="1" x14ac:dyDescent="0.3">
      <c r="A904" s="5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</row>
    <row r="905" spans="1:43" ht="15.75" customHeight="1" x14ac:dyDescent="0.3">
      <c r="A905" s="5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</row>
    <row r="906" spans="1:43" ht="15.75" customHeight="1" x14ac:dyDescent="0.3">
      <c r="A906" s="5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</row>
    <row r="907" spans="1:43" ht="15.75" customHeight="1" x14ac:dyDescent="0.3">
      <c r="A907" s="5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</row>
    <row r="908" spans="1:43" ht="15.75" customHeight="1" x14ac:dyDescent="0.3">
      <c r="A908" s="5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</row>
    <row r="909" spans="1:43" ht="15.75" customHeight="1" x14ac:dyDescent="0.3">
      <c r="A909" s="5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</row>
    <row r="910" spans="1:43" ht="15.75" customHeight="1" x14ac:dyDescent="0.3">
      <c r="A910" s="5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</row>
    <row r="911" spans="1:43" ht="15.75" customHeight="1" x14ac:dyDescent="0.3">
      <c r="A911" s="5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</row>
    <row r="912" spans="1:43" ht="15.75" customHeight="1" x14ac:dyDescent="0.3">
      <c r="A912" s="5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</row>
    <row r="913" spans="1:43" ht="15.75" customHeight="1" x14ac:dyDescent="0.3">
      <c r="A913" s="5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</row>
    <row r="914" spans="1:43" ht="15.75" customHeight="1" x14ac:dyDescent="0.3">
      <c r="A914" s="5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</row>
    <row r="915" spans="1:43" ht="15.75" customHeight="1" x14ac:dyDescent="0.3">
      <c r="A915" s="5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</row>
    <row r="916" spans="1:43" ht="15.75" customHeight="1" x14ac:dyDescent="0.3">
      <c r="A916" s="5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</row>
    <row r="917" spans="1:43" ht="15.75" customHeight="1" x14ac:dyDescent="0.3">
      <c r="A917" s="5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</row>
    <row r="918" spans="1:43" ht="15.75" customHeight="1" x14ac:dyDescent="0.3">
      <c r="A918" s="5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</row>
    <row r="919" spans="1:43" ht="15.75" customHeight="1" x14ac:dyDescent="0.3">
      <c r="A919" s="5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</row>
    <row r="920" spans="1:43" ht="15.75" customHeight="1" x14ac:dyDescent="0.3">
      <c r="A920" s="5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</row>
    <row r="921" spans="1:43" ht="15.75" customHeight="1" x14ac:dyDescent="0.3">
      <c r="A921" s="5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</row>
    <row r="922" spans="1:43" ht="15.75" customHeight="1" x14ac:dyDescent="0.3">
      <c r="A922" s="5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</row>
    <row r="923" spans="1:43" ht="15.75" customHeight="1" x14ac:dyDescent="0.3">
      <c r="A923" s="5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</row>
    <row r="924" spans="1:43" ht="15.75" customHeight="1" x14ac:dyDescent="0.3">
      <c r="A924" s="5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</row>
    <row r="925" spans="1:43" ht="15.75" customHeight="1" x14ac:dyDescent="0.3">
      <c r="A925" s="5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</row>
    <row r="926" spans="1:43" ht="15.75" customHeight="1" x14ac:dyDescent="0.3">
      <c r="A926" s="5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</row>
    <row r="927" spans="1:43" ht="15.75" customHeight="1" x14ac:dyDescent="0.3">
      <c r="A927" s="5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</row>
    <row r="928" spans="1:43" ht="15.75" customHeight="1" x14ac:dyDescent="0.3">
      <c r="A928" s="5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</row>
    <row r="929" spans="1:43" ht="15.75" customHeight="1" x14ac:dyDescent="0.3">
      <c r="A929" s="5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</row>
    <row r="930" spans="1:43" ht="15.75" customHeight="1" x14ac:dyDescent="0.3">
      <c r="A930" s="5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</row>
    <row r="931" spans="1:43" ht="15.75" customHeight="1" x14ac:dyDescent="0.3">
      <c r="A931" s="5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</row>
    <row r="932" spans="1:43" ht="15.75" customHeight="1" x14ac:dyDescent="0.3">
      <c r="A932" s="5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</row>
    <row r="933" spans="1:43" ht="15.75" customHeight="1" x14ac:dyDescent="0.3">
      <c r="A933" s="5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</row>
    <row r="934" spans="1:43" ht="15.75" customHeight="1" x14ac:dyDescent="0.3">
      <c r="A934" s="5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</row>
    <row r="935" spans="1:43" ht="15.75" customHeight="1" x14ac:dyDescent="0.3">
      <c r="A935" s="5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</row>
    <row r="936" spans="1:43" ht="15.75" customHeight="1" x14ac:dyDescent="0.3">
      <c r="A936" s="5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</row>
    <row r="937" spans="1:43" ht="15.75" customHeight="1" x14ac:dyDescent="0.3">
      <c r="A937" s="5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</row>
    <row r="938" spans="1:43" ht="15.75" customHeight="1" x14ac:dyDescent="0.3">
      <c r="A938" s="5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</row>
    <row r="939" spans="1:43" ht="15.75" customHeight="1" x14ac:dyDescent="0.3">
      <c r="A939" s="5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</row>
    <row r="940" spans="1:43" ht="15.75" customHeight="1" x14ac:dyDescent="0.3">
      <c r="A940" s="5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</row>
    <row r="941" spans="1:43" ht="15.75" customHeight="1" x14ac:dyDescent="0.3">
      <c r="A941" s="5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</row>
    <row r="942" spans="1:43" ht="15.75" customHeight="1" x14ac:dyDescent="0.3">
      <c r="A942" s="5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</row>
    <row r="943" spans="1:43" ht="15.75" customHeight="1" x14ac:dyDescent="0.3">
      <c r="A943" s="5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</row>
    <row r="944" spans="1:43" ht="15.75" customHeight="1" x14ac:dyDescent="0.3">
      <c r="A944" s="5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</row>
    <row r="945" spans="1:43" ht="15.75" customHeight="1" x14ac:dyDescent="0.3">
      <c r="A945" s="5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</row>
    <row r="946" spans="1:43" ht="15.75" customHeight="1" x14ac:dyDescent="0.3">
      <c r="A946" s="5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</row>
    <row r="947" spans="1:43" ht="15.75" customHeight="1" x14ac:dyDescent="0.3">
      <c r="A947" s="5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</row>
    <row r="948" spans="1:43" ht="15.75" customHeight="1" x14ac:dyDescent="0.3">
      <c r="A948" s="5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</row>
    <row r="949" spans="1:43" ht="15.75" customHeight="1" x14ac:dyDescent="0.3">
      <c r="A949" s="5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</row>
    <row r="950" spans="1:43" ht="15.75" customHeight="1" x14ac:dyDescent="0.3">
      <c r="A950" s="5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</row>
    <row r="951" spans="1:43" ht="15.75" customHeight="1" x14ac:dyDescent="0.3">
      <c r="A951" s="5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</row>
    <row r="952" spans="1:43" ht="15.75" customHeight="1" x14ac:dyDescent="0.3">
      <c r="A952" s="5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</row>
    <row r="953" spans="1:43" ht="15.75" customHeight="1" x14ac:dyDescent="0.3">
      <c r="A953" s="5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</row>
    <row r="954" spans="1:43" ht="15.75" customHeight="1" x14ac:dyDescent="0.3">
      <c r="A954" s="5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</row>
    <row r="955" spans="1:43" ht="15.75" customHeight="1" x14ac:dyDescent="0.3">
      <c r="A955" s="5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</row>
    <row r="956" spans="1:43" ht="15.75" customHeight="1" x14ac:dyDescent="0.3">
      <c r="A956" s="5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</row>
    <row r="957" spans="1:43" ht="15.75" customHeight="1" x14ac:dyDescent="0.3">
      <c r="A957" s="5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</row>
    <row r="958" spans="1:43" ht="15.75" customHeight="1" x14ac:dyDescent="0.3">
      <c r="A958" s="5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</row>
    <row r="959" spans="1:43" ht="15.75" customHeight="1" x14ac:dyDescent="0.3">
      <c r="A959" s="5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</row>
    <row r="960" spans="1:43" ht="15.75" customHeight="1" x14ac:dyDescent="0.3">
      <c r="A960" s="5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</row>
    <row r="961" spans="1:43" ht="15.75" customHeight="1" x14ac:dyDescent="0.3">
      <c r="A961" s="5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</row>
    <row r="962" spans="1:43" ht="15.75" customHeight="1" x14ac:dyDescent="0.3">
      <c r="A962" s="5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</row>
    <row r="963" spans="1:43" ht="15.75" customHeight="1" x14ac:dyDescent="0.3">
      <c r="A963" s="5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</row>
    <row r="964" spans="1:43" ht="15.75" customHeight="1" x14ac:dyDescent="0.3">
      <c r="A964" s="5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</row>
    <row r="965" spans="1:43" ht="15.75" customHeight="1" x14ac:dyDescent="0.3">
      <c r="A965" s="5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</row>
    <row r="966" spans="1:43" ht="15.75" customHeight="1" x14ac:dyDescent="0.3">
      <c r="A966" s="5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</row>
    <row r="967" spans="1:43" ht="15.75" customHeight="1" x14ac:dyDescent="0.3">
      <c r="A967" s="5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</row>
    <row r="968" spans="1:43" ht="15.75" customHeight="1" x14ac:dyDescent="0.3">
      <c r="A968" s="5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</row>
    <row r="969" spans="1:43" ht="15.75" customHeight="1" x14ac:dyDescent="0.3">
      <c r="A969" s="5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</row>
    <row r="970" spans="1:43" ht="15.75" customHeight="1" x14ac:dyDescent="0.3">
      <c r="A970" s="5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</row>
    <row r="971" spans="1:43" ht="15.75" customHeight="1" x14ac:dyDescent="0.3">
      <c r="A971" s="5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</row>
    <row r="972" spans="1:43" ht="15.75" customHeight="1" x14ac:dyDescent="0.3">
      <c r="A972" s="5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</row>
    <row r="973" spans="1:43" ht="15.75" customHeight="1" x14ac:dyDescent="0.3">
      <c r="A973" s="5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</row>
  </sheetData>
  <mergeCells count="13">
    <mergeCell ref="P7:Q7"/>
    <mergeCell ref="AE11:AF11"/>
    <mergeCell ref="B11:M11"/>
    <mergeCell ref="P11:AA11"/>
    <mergeCell ref="B7:C7"/>
    <mergeCell ref="B101:M101"/>
    <mergeCell ref="P101:AA101"/>
    <mergeCell ref="B38:M38"/>
    <mergeCell ref="P38:AA38"/>
    <mergeCell ref="B70:C70"/>
    <mergeCell ref="P70:Q70"/>
    <mergeCell ref="B74:M74"/>
    <mergeCell ref="P74:AA74"/>
  </mergeCells>
  <pageMargins left="0.7" right="0.7" top="0.75" bottom="0.75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54503D65-E65A-4F24-8215-92A1DEABE6EE}">
          <x14:formula1>
            <xm:f>'Input keuzevariabelen'!$B$11:$B$13</xm:f>
          </x14:formula1>
          <xm:sqref>Q72 Q9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DDC59-4C53-4BAA-9B17-E6CA00B66D2A}">
  <dimension ref="A1:T572"/>
  <sheetViews>
    <sheetView tabSelected="1" topLeftCell="A469" zoomScale="90" zoomScaleNormal="90" workbookViewId="0">
      <selection activeCell="H497" sqref="H497"/>
    </sheetView>
  </sheetViews>
  <sheetFormatPr defaultColWidth="8.5" defaultRowHeight="16.2" x14ac:dyDescent="0.3"/>
  <cols>
    <col min="1" max="2" width="8.5" style="14"/>
    <col min="3" max="3" width="28.5" style="14" bestFit="1" customWidth="1"/>
    <col min="4" max="4" width="6.5" style="14" bestFit="1" customWidth="1"/>
    <col min="5" max="5" width="16.5" style="14" customWidth="1"/>
    <col min="6" max="6" width="14.5" style="14" customWidth="1"/>
    <col min="7" max="7" width="39.5" style="14" customWidth="1"/>
    <col min="8" max="8" width="16.5" style="210" bestFit="1" customWidth="1"/>
    <col min="9" max="9" width="13" style="14" customWidth="1"/>
    <col min="10" max="10" width="15.5" style="14" customWidth="1"/>
    <col min="11" max="11" width="16" style="14" customWidth="1"/>
    <col min="12" max="12" width="14.5" style="14" customWidth="1"/>
    <col min="13" max="13" width="56.19921875" style="14" customWidth="1"/>
    <col min="14" max="14" width="36.69921875" style="14" customWidth="1"/>
    <col min="15" max="15" width="60.19921875" style="14" customWidth="1"/>
    <col min="16" max="16384" width="8.5" style="14"/>
  </cols>
  <sheetData>
    <row r="1" spans="3:15" ht="40.5" customHeight="1" x14ac:dyDescent="0.3"/>
    <row r="2" spans="3:15" ht="40.5" customHeight="1" x14ac:dyDescent="0.3">
      <c r="E2" s="61" t="s">
        <v>80</v>
      </c>
    </row>
    <row r="5" spans="3:15" ht="16.8" thickBot="1" x14ac:dyDescent="0.35"/>
    <row r="6" spans="3:15" ht="33.75" customHeight="1" thickTop="1" thickBot="1" x14ac:dyDescent="0.35">
      <c r="C6" s="355" t="s">
        <v>66</v>
      </c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  <c r="O6" s="357"/>
    </row>
    <row r="7" spans="3:15" ht="44.25" customHeight="1" thickTop="1" thickBot="1" x14ac:dyDescent="0.35">
      <c r="C7" s="147" t="s">
        <v>67</v>
      </c>
      <c r="D7" s="148" t="s">
        <v>68</v>
      </c>
      <c r="E7" s="149" t="s">
        <v>69</v>
      </c>
      <c r="F7" s="148" t="s">
        <v>99</v>
      </c>
      <c r="G7" s="148" t="s">
        <v>70</v>
      </c>
      <c r="H7" s="211" t="s">
        <v>43</v>
      </c>
      <c r="I7" s="148" t="s">
        <v>71</v>
      </c>
      <c r="J7" s="148" t="s">
        <v>72</v>
      </c>
      <c r="K7" s="148" t="s">
        <v>73</v>
      </c>
      <c r="L7" s="148" t="s">
        <v>74</v>
      </c>
      <c r="M7" s="148" t="s">
        <v>98</v>
      </c>
      <c r="N7" s="148" t="s">
        <v>75</v>
      </c>
      <c r="O7" s="150" t="s">
        <v>76</v>
      </c>
    </row>
    <row r="8" spans="3:15" ht="17.399999999999999" thickTop="1" thickBot="1" x14ac:dyDescent="0.35">
      <c r="C8" s="188" t="s">
        <v>111</v>
      </c>
      <c r="D8" s="161">
        <v>2016</v>
      </c>
      <c r="E8" s="189" t="s">
        <v>16</v>
      </c>
      <c r="F8" s="153">
        <f>VLOOKUP(G8,'Input keuzevariabelen'!$E$13:$I$131,2,FALSE)</f>
        <v>1</v>
      </c>
      <c r="G8" s="161" t="s">
        <v>5</v>
      </c>
      <c r="H8" s="215">
        <v>14143</v>
      </c>
      <c r="I8" s="154" t="str">
        <f>VLOOKUP(G8,'Input keuzevariabelen'!$E$13:$I$131,3,FALSE)</f>
        <v>m3</v>
      </c>
      <c r="J8" s="181">
        <f>SUMIFS('Input keuzevariabelen'!$H$13:$H$131,'Input keuzevariabelen'!$E$13:$E$131,Data!G8,'Input keuzevariabelen'!$J$13:$J$131,Data!D8)</f>
        <v>1884</v>
      </c>
      <c r="K8" s="154" t="str">
        <f>VLOOKUP(G8,'Input keuzevariabelen'!$E$13:$I$131,5,FALSE)</f>
        <v>gram CO2/m3</v>
      </c>
      <c r="L8" s="213">
        <f t="shared" ref="L8:L73" si="0">H8*J8/1000000</f>
        <v>26.645412</v>
      </c>
      <c r="M8" s="161" t="s">
        <v>153</v>
      </c>
      <c r="N8" s="161"/>
      <c r="O8" s="162" t="s">
        <v>113</v>
      </c>
    </row>
    <row r="9" spans="3:15" ht="17.399999999999999" thickTop="1" thickBot="1" x14ac:dyDescent="0.35">
      <c r="C9" s="188" t="s">
        <v>111</v>
      </c>
      <c r="D9" s="161">
        <v>2016</v>
      </c>
      <c r="E9" s="189" t="s">
        <v>16</v>
      </c>
      <c r="F9" s="153">
        <f>VLOOKUP(G9,'Input keuzevariabelen'!$E$13:$I$131,2,FALSE)</f>
        <v>1</v>
      </c>
      <c r="G9" s="161" t="s">
        <v>5</v>
      </c>
      <c r="H9" s="215">
        <v>2038</v>
      </c>
      <c r="I9" s="154" t="str">
        <f>VLOOKUP(G9,'Input keuzevariabelen'!$E$13:$I$131,3,FALSE)</f>
        <v>m3</v>
      </c>
      <c r="J9" s="181">
        <f>SUMIFS('Input keuzevariabelen'!$H$13:$H$131,'Input keuzevariabelen'!$E$13:$E$131,Data!G9,'Input keuzevariabelen'!$J$13:$J$131,Data!D9)</f>
        <v>1884</v>
      </c>
      <c r="K9" s="154" t="str">
        <f>VLOOKUP(G9,'Input keuzevariabelen'!$E$13:$I$131,5,FALSE)</f>
        <v>gram CO2/m3</v>
      </c>
      <c r="L9" s="213">
        <f t="shared" si="0"/>
        <v>3.8395920000000001</v>
      </c>
      <c r="M9" s="161" t="s">
        <v>153</v>
      </c>
      <c r="N9" s="161"/>
      <c r="O9" s="162" t="s">
        <v>119</v>
      </c>
    </row>
    <row r="10" spans="3:15" ht="17.399999999999999" thickTop="1" thickBot="1" x14ac:dyDescent="0.35">
      <c r="C10" s="188" t="s">
        <v>111</v>
      </c>
      <c r="D10" s="161">
        <v>2016</v>
      </c>
      <c r="E10" s="189" t="s">
        <v>16</v>
      </c>
      <c r="F10" s="153">
        <f>VLOOKUP(G10,'Input keuzevariabelen'!$E$13:$I$131,2,FALSE)</f>
        <v>1</v>
      </c>
      <c r="G10" s="161" t="s">
        <v>5</v>
      </c>
      <c r="H10" s="215">
        <v>22519</v>
      </c>
      <c r="I10" s="154" t="str">
        <f>VLOOKUP(G10,'Input keuzevariabelen'!$E$13:$I$131,3,FALSE)</f>
        <v>m3</v>
      </c>
      <c r="J10" s="181">
        <f>SUMIFS('Input keuzevariabelen'!$H$13:$H$131,'Input keuzevariabelen'!$E$13:$E$131,Data!G10,'Input keuzevariabelen'!$J$13:$J$131,Data!D10)</f>
        <v>1884</v>
      </c>
      <c r="K10" s="154" t="str">
        <f>VLOOKUP(G10,'Input keuzevariabelen'!$E$13:$I$131,5,FALSE)</f>
        <v>gram CO2/m3</v>
      </c>
      <c r="L10" s="213">
        <f t="shared" si="0"/>
        <v>42.425795999999998</v>
      </c>
      <c r="M10" s="161" t="s">
        <v>153</v>
      </c>
      <c r="N10" s="161"/>
      <c r="O10" s="159" t="s">
        <v>122</v>
      </c>
    </row>
    <row r="11" spans="3:15" ht="17.399999999999999" thickTop="1" thickBot="1" x14ac:dyDescent="0.35">
      <c r="C11" s="188" t="s">
        <v>111</v>
      </c>
      <c r="D11" s="161">
        <v>2016</v>
      </c>
      <c r="E11" s="189" t="s">
        <v>16</v>
      </c>
      <c r="F11" s="153">
        <f>VLOOKUP(G11,'Input keuzevariabelen'!$E$13:$I$131,2,FALSE)</f>
        <v>1</v>
      </c>
      <c r="G11" s="161" t="s">
        <v>5</v>
      </c>
      <c r="H11" s="215">
        <v>3068</v>
      </c>
      <c r="I11" s="154" t="str">
        <f>VLOOKUP(G11,'Input keuzevariabelen'!$E$13:$I$131,3,FALSE)</f>
        <v>m3</v>
      </c>
      <c r="J11" s="181">
        <f>SUMIFS('Input keuzevariabelen'!$H$13:$H$131,'Input keuzevariabelen'!$E$13:$E$131,Data!G11,'Input keuzevariabelen'!$J$13:$J$131,Data!D11)</f>
        <v>1884</v>
      </c>
      <c r="K11" s="154" t="str">
        <f>VLOOKUP(G11,'Input keuzevariabelen'!$E$13:$I$131,5,FALSE)</f>
        <v>gram CO2/m3</v>
      </c>
      <c r="L11" s="213">
        <f t="shared" si="0"/>
        <v>5.7801119999999999</v>
      </c>
      <c r="M11" s="161" t="s">
        <v>153</v>
      </c>
      <c r="N11" s="161"/>
      <c r="O11" s="162" t="s">
        <v>124</v>
      </c>
    </row>
    <row r="12" spans="3:15" ht="17.399999999999999" thickTop="1" thickBot="1" x14ac:dyDescent="0.35">
      <c r="C12" s="188" t="s">
        <v>111</v>
      </c>
      <c r="D12" s="161">
        <v>2016</v>
      </c>
      <c r="E12" s="189" t="s">
        <v>16</v>
      </c>
      <c r="F12" s="153">
        <f>VLOOKUP(G12,'Input keuzevariabelen'!$E$13:$I$131,2,FALSE)</f>
        <v>1</v>
      </c>
      <c r="G12" s="161" t="s">
        <v>31</v>
      </c>
      <c r="H12" s="215">
        <v>183</v>
      </c>
      <c r="I12" s="154" t="str">
        <f>VLOOKUP(G12,'Input keuzevariabelen'!$E$13:$I$131,3,FALSE)</f>
        <v>liter</v>
      </c>
      <c r="J12" s="181">
        <f>SUMIFS('Input keuzevariabelen'!$H$13:$H$131,'Input keuzevariabelen'!$E$13:$E$131,Data!G12,'Input keuzevariabelen'!$J$13:$J$131,Data!D12)</f>
        <v>3309</v>
      </c>
      <c r="K12" s="154" t="str">
        <f>VLOOKUP(G12,'Input keuzevariabelen'!$E$13:$I$131,5,FALSE)</f>
        <v>gram CO2/liter</v>
      </c>
      <c r="L12" s="213">
        <f t="shared" si="0"/>
        <v>0.60554699999999995</v>
      </c>
      <c r="M12" s="161" t="s">
        <v>153</v>
      </c>
      <c r="N12" s="161" t="s">
        <v>163</v>
      </c>
      <c r="O12" s="162" t="s">
        <v>125</v>
      </c>
    </row>
    <row r="13" spans="3:15" ht="17.399999999999999" thickTop="1" thickBot="1" x14ac:dyDescent="0.35">
      <c r="C13" s="188" t="s">
        <v>111</v>
      </c>
      <c r="D13" s="161">
        <v>2016</v>
      </c>
      <c r="E13" s="189" t="s">
        <v>16</v>
      </c>
      <c r="F13" s="153">
        <f>VLOOKUP(G13,'Input keuzevariabelen'!$E$13:$I$131,2,FALSE)</f>
        <v>1</v>
      </c>
      <c r="G13" s="161" t="s">
        <v>92</v>
      </c>
      <c r="H13" s="215">
        <v>483679</v>
      </c>
      <c r="I13" s="154" t="str">
        <f>VLOOKUP(G13,'Input keuzevariabelen'!$E$13:$I$131,3,FALSE)</f>
        <v>liter</v>
      </c>
      <c r="J13" s="181">
        <f>SUMIFS('Input keuzevariabelen'!$H$13:$H$131,'Input keuzevariabelen'!$E$13:$E$131,Data!G13,'Input keuzevariabelen'!$J$13:$J$131,Data!D13)</f>
        <v>2884</v>
      </c>
      <c r="K13" s="154" t="str">
        <f>VLOOKUP(G13,'Input keuzevariabelen'!$E$13:$I$131,5,FALSE)</f>
        <v>gram CO2/liter</v>
      </c>
      <c r="L13" s="213">
        <f t="shared" si="0"/>
        <v>1394.9302359999999</v>
      </c>
      <c r="M13" s="161" t="s">
        <v>153</v>
      </c>
      <c r="N13" s="161"/>
      <c r="O13" s="162"/>
    </row>
    <row r="14" spans="3:15" ht="17.399999999999999" thickTop="1" thickBot="1" x14ac:dyDescent="0.35">
      <c r="C14" s="188" t="s">
        <v>111</v>
      </c>
      <c r="D14" s="161">
        <v>2016</v>
      </c>
      <c r="E14" s="189" t="s">
        <v>16</v>
      </c>
      <c r="F14" s="153">
        <f>VLOOKUP(G14,'Input keuzevariabelen'!$E$13:$I$131,2,FALSE)</f>
        <v>1</v>
      </c>
      <c r="G14" s="161" t="s">
        <v>32</v>
      </c>
      <c r="H14" s="215">
        <v>976784</v>
      </c>
      <c r="I14" s="154" t="str">
        <f>VLOOKUP(G14,'Input keuzevariabelen'!$E$13:$I$131,3,FALSE)</f>
        <v>liter</v>
      </c>
      <c r="J14" s="181">
        <f>SUMIFS('Input keuzevariabelen'!$H$13:$H$131,'Input keuzevariabelen'!$E$13:$E$131,Data!G14,'Input keuzevariabelen'!$J$13:$J$131,Data!D14)</f>
        <v>3309</v>
      </c>
      <c r="K14" s="154" t="str">
        <f>VLOOKUP(G14,'Input keuzevariabelen'!$E$13:$I$131,5,FALSE)</f>
        <v>gram CO2/liter</v>
      </c>
      <c r="L14" s="213">
        <f t="shared" si="0"/>
        <v>3232.1782560000001</v>
      </c>
      <c r="M14" s="161" t="s">
        <v>153</v>
      </c>
      <c r="N14" s="161"/>
      <c r="O14" s="162"/>
    </row>
    <row r="15" spans="3:15" ht="17.399999999999999" thickTop="1" thickBot="1" x14ac:dyDescent="0.35">
      <c r="C15" s="188" t="s">
        <v>111</v>
      </c>
      <c r="D15" s="161">
        <v>2016</v>
      </c>
      <c r="E15" s="189" t="s">
        <v>16</v>
      </c>
      <c r="F15" s="153">
        <f>VLOOKUP(G15,'Input keuzevariabelen'!$E$13:$I$131,2,FALSE)</f>
        <v>1</v>
      </c>
      <c r="G15" s="161" t="s">
        <v>90</v>
      </c>
      <c r="H15" s="215">
        <v>3172</v>
      </c>
      <c r="I15" s="154" t="str">
        <f>VLOOKUP(G15,'Input keuzevariabelen'!$E$13:$I$131,3,FALSE)</f>
        <v>liter</v>
      </c>
      <c r="J15" s="181">
        <f>SUMIFS('Input keuzevariabelen'!$H$13:$H$131,'Input keuzevariabelen'!$E$13:$E$131,Data!G15,'Input keuzevariabelen'!$J$13:$J$131,Data!D15)</f>
        <v>1805</v>
      </c>
      <c r="K15" s="154" t="str">
        <f>VLOOKUP(G15,'Input keuzevariabelen'!$E$13:$I$131,5,FALSE)</f>
        <v>gram CO2/liter</v>
      </c>
      <c r="L15" s="213">
        <f t="shared" si="0"/>
        <v>5.72546</v>
      </c>
      <c r="M15" s="161" t="s">
        <v>153</v>
      </c>
      <c r="N15" s="161"/>
      <c r="O15" s="162"/>
    </row>
    <row r="16" spans="3:15" ht="17.399999999999999" thickTop="1" thickBot="1" x14ac:dyDescent="0.35">
      <c r="C16" s="188" t="s">
        <v>111</v>
      </c>
      <c r="D16" s="161">
        <v>2016</v>
      </c>
      <c r="E16" s="189" t="s">
        <v>16</v>
      </c>
      <c r="F16" s="153">
        <f>VLOOKUP(G16,'Input keuzevariabelen'!$E$13:$I$131,2,FALSE)</f>
        <v>2</v>
      </c>
      <c r="G16" s="161" t="s">
        <v>30</v>
      </c>
      <c r="H16" s="215">
        <v>186090</v>
      </c>
      <c r="I16" s="154" t="str">
        <f>VLOOKUP(G16,'Input keuzevariabelen'!$E$13:$I$131,3,FALSE)</f>
        <v>kWh</v>
      </c>
      <c r="J16" s="181">
        <f>SUMIFS('Input keuzevariabelen'!$H$13:$H$131,'Input keuzevariabelen'!$E$13:$E$131,Data!G16,'Input keuzevariabelen'!$J$13:$J$131,Data!D16)</f>
        <v>526</v>
      </c>
      <c r="K16" s="154" t="str">
        <f>VLOOKUP(G16,'Input keuzevariabelen'!$E$13:$I$131,5,FALSE)</f>
        <v>gram CO2/kWh</v>
      </c>
      <c r="L16" s="213">
        <f t="shared" si="0"/>
        <v>97.883340000000004</v>
      </c>
      <c r="M16" s="161" t="s">
        <v>153</v>
      </c>
      <c r="N16" s="161"/>
      <c r="O16" s="162" t="s">
        <v>113</v>
      </c>
    </row>
    <row r="17" spans="3:20" ht="17.399999999999999" thickTop="1" thickBot="1" x14ac:dyDescent="0.35">
      <c r="C17" s="188" t="s">
        <v>111</v>
      </c>
      <c r="D17" s="161">
        <v>2016</v>
      </c>
      <c r="E17" s="189" t="s">
        <v>16</v>
      </c>
      <c r="F17" s="153">
        <f>VLOOKUP(G17,'Input keuzevariabelen'!$E$13:$I$131,2,FALSE)</f>
        <v>2</v>
      </c>
      <c r="G17" s="161" t="s">
        <v>30</v>
      </c>
      <c r="H17" s="215">
        <v>37877</v>
      </c>
      <c r="I17" s="154" t="str">
        <f>VLOOKUP(G17,'Input keuzevariabelen'!$E$13:$I$131,3,FALSE)</f>
        <v>kWh</v>
      </c>
      <c r="J17" s="181">
        <f>SUMIFS('Input keuzevariabelen'!$H$13:$H$131,'Input keuzevariabelen'!$E$13:$E$131,Data!G17,'Input keuzevariabelen'!$J$13:$J$131,Data!D17)</f>
        <v>526</v>
      </c>
      <c r="K17" s="154" t="str">
        <f>VLOOKUP(G17,'Input keuzevariabelen'!$E$13:$I$131,5,FALSE)</f>
        <v>gram CO2/kWh</v>
      </c>
      <c r="L17" s="213">
        <f t="shared" si="0"/>
        <v>19.923302</v>
      </c>
      <c r="M17" s="161" t="s">
        <v>153</v>
      </c>
      <c r="N17" s="161"/>
      <c r="O17" s="162" t="s">
        <v>116</v>
      </c>
    </row>
    <row r="18" spans="3:20" ht="17.399999999999999" thickTop="1" thickBot="1" x14ac:dyDescent="0.35">
      <c r="C18" s="188" t="s">
        <v>111</v>
      </c>
      <c r="D18" s="161">
        <v>2016</v>
      </c>
      <c r="E18" s="189" t="s">
        <v>16</v>
      </c>
      <c r="F18" s="153">
        <f>VLOOKUP(G18,'Input keuzevariabelen'!$E$13:$I$131,2,FALSE)</f>
        <v>2</v>
      </c>
      <c r="G18" s="161" t="s">
        <v>30</v>
      </c>
      <c r="H18" s="215">
        <v>13325</v>
      </c>
      <c r="I18" s="154" t="str">
        <f>VLOOKUP(G18,'Input keuzevariabelen'!$E$13:$I$131,3,FALSE)</f>
        <v>kWh</v>
      </c>
      <c r="J18" s="181">
        <f>SUMIFS('Input keuzevariabelen'!$H$13:$H$131,'Input keuzevariabelen'!$E$13:$E$131,Data!G18,'Input keuzevariabelen'!$J$13:$J$131,Data!D18)</f>
        <v>526</v>
      </c>
      <c r="K18" s="154" t="str">
        <f>VLOOKUP(G18,'Input keuzevariabelen'!$E$13:$I$131,5,FALSE)</f>
        <v>gram CO2/kWh</v>
      </c>
      <c r="L18" s="213">
        <f t="shared" si="0"/>
        <v>7.0089499999999996</v>
      </c>
      <c r="M18" s="161" t="s">
        <v>153</v>
      </c>
      <c r="N18" s="161"/>
      <c r="O18" s="162" t="s">
        <v>119</v>
      </c>
      <c r="T18"/>
    </row>
    <row r="19" spans="3:20" ht="17.399999999999999" thickTop="1" thickBot="1" x14ac:dyDescent="0.35">
      <c r="C19" s="188" t="s">
        <v>111</v>
      </c>
      <c r="D19" s="161">
        <v>2016</v>
      </c>
      <c r="E19" s="189" t="s">
        <v>16</v>
      </c>
      <c r="F19" s="153">
        <f>VLOOKUP(G19,'Input keuzevariabelen'!$E$13:$I$131,2,FALSE)</f>
        <v>2</v>
      </c>
      <c r="G19" s="161" t="s">
        <v>30</v>
      </c>
      <c r="H19" s="216">
        <v>143943</v>
      </c>
      <c r="I19" s="154" t="str">
        <f>VLOOKUP(G19,'Input keuzevariabelen'!$E$13:$I$131,3,FALSE)</f>
        <v>kWh</v>
      </c>
      <c r="J19" s="181">
        <f>SUMIFS('Input keuzevariabelen'!$H$13:$H$131,'Input keuzevariabelen'!$E$13:$E$131,Data!G19,'Input keuzevariabelen'!$J$13:$J$131,Data!D19)</f>
        <v>526</v>
      </c>
      <c r="K19" s="154" t="str">
        <f>VLOOKUP(G19,'Input keuzevariabelen'!$E$13:$I$131,5,FALSE)</f>
        <v>gram CO2/kWh</v>
      </c>
      <c r="L19" s="213">
        <f t="shared" si="0"/>
        <v>75.714017999999996</v>
      </c>
      <c r="M19" s="161" t="s">
        <v>153</v>
      </c>
      <c r="N19" s="163"/>
      <c r="O19" s="164" t="s">
        <v>122</v>
      </c>
      <c r="T19"/>
    </row>
    <row r="20" spans="3:20" ht="17.399999999999999" thickTop="1" thickBot="1" x14ac:dyDescent="0.35">
      <c r="C20" s="188" t="s">
        <v>111</v>
      </c>
      <c r="D20" s="161">
        <v>2016</v>
      </c>
      <c r="E20" s="189" t="s">
        <v>16</v>
      </c>
      <c r="F20" s="153">
        <f>VLOOKUP(G20,'Input keuzevariabelen'!$E$13:$I$131,2,FALSE)</f>
        <v>2</v>
      </c>
      <c r="G20" s="161" t="s">
        <v>30</v>
      </c>
      <c r="H20" s="215">
        <v>15604</v>
      </c>
      <c r="I20" s="154" t="str">
        <f>VLOOKUP(G20,'Input keuzevariabelen'!$E$13:$I$131,3,FALSE)</f>
        <v>kWh</v>
      </c>
      <c r="J20" s="181">
        <f>SUMIFS('Input keuzevariabelen'!$H$13:$H$131,'Input keuzevariabelen'!$E$13:$E$131,Data!G20,'Input keuzevariabelen'!$J$13:$J$131,Data!D20)</f>
        <v>526</v>
      </c>
      <c r="K20" s="154" t="str">
        <f>VLOOKUP(G20,'Input keuzevariabelen'!$E$13:$I$131,5,FALSE)</f>
        <v>gram CO2/kWh</v>
      </c>
      <c r="L20" s="213">
        <f t="shared" si="0"/>
        <v>8.2077039999999997</v>
      </c>
      <c r="M20" s="161" t="s">
        <v>153</v>
      </c>
      <c r="N20" s="161"/>
      <c r="O20" s="162" t="s">
        <v>124</v>
      </c>
      <c r="T20"/>
    </row>
    <row r="21" spans="3:20" ht="17.399999999999999" thickTop="1" thickBot="1" x14ac:dyDescent="0.35">
      <c r="C21" s="188" t="s">
        <v>111</v>
      </c>
      <c r="D21" s="161">
        <v>2016</v>
      </c>
      <c r="E21" s="189" t="s">
        <v>16</v>
      </c>
      <c r="F21" s="153">
        <f>VLOOKUP(G21,'Input keuzevariabelen'!$E$13:$I$131,2,FALSE)</f>
        <v>2</v>
      </c>
      <c r="G21" s="161" t="s">
        <v>30</v>
      </c>
      <c r="H21" s="215">
        <v>768239</v>
      </c>
      <c r="I21" s="154" t="str">
        <f>VLOOKUP(G21,'Input keuzevariabelen'!$E$13:$I$131,3,FALSE)</f>
        <v>kWh</v>
      </c>
      <c r="J21" s="181">
        <f>SUMIFS('Input keuzevariabelen'!$H$13:$H$131,'Input keuzevariabelen'!$E$13:$E$131,Data!G21,'Input keuzevariabelen'!$J$13:$J$131,Data!D21)</f>
        <v>526</v>
      </c>
      <c r="K21" s="154" t="str">
        <f>VLOOKUP(G21,'Input keuzevariabelen'!$E$13:$I$131,5,FALSE)</f>
        <v>gram CO2/kWh</v>
      </c>
      <c r="L21" s="213">
        <f t="shared" si="0"/>
        <v>404.09371399999998</v>
      </c>
      <c r="M21" s="161" t="s">
        <v>153</v>
      </c>
      <c r="N21" s="161"/>
      <c r="O21" s="162" t="s">
        <v>125</v>
      </c>
      <c r="T21"/>
    </row>
    <row r="22" spans="3:20" ht="17.399999999999999" thickTop="1" thickBot="1" x14ac:dyDescent="0.35">
      <c r="C22" s="188" t="s">
        <v>111</v>
      </c>
      <c r="D22" s="161">
        <v>2016</v>
      </c>
      <c r="E22" s="189" t="s">
        <v>16</v>
      </c>
      <c r="F22" s="153">
        <f>VLOOKUP(G22,'Input keuzevariabelen'!$E$13:$I$131,2,FALSE)</f>
        <v>2</v>
      </c>
      <c r="G22" s="161" t="s">
        <v>30</v>
      </c>
      <c r="H22" s="215">
        <v>56100</v>
      </c>
      <c r="I22" s="154" t="str">
        <f>VLOOKUP(G22,'Input keuzevariabelen'!$E$13:$I$131,3,FALSE)</f>
        <v>kWh</v>
      </c>
      <c r="J22" s="181">
        <f>SUMIFS('Input keuzevariabelen'!$H$13:$H$131,'Input keuzevariabelen'!$E$13:$E$131,Data!G22,'Input keuzevariabelen'!$J$13:$J$131,Data!D22)</f>
        <v>526</v>
      </c>
      <c r="K22" s="154" t="str">
        <f>VLOOKUP(G22,'Input keuzevariabelen'!$E$13:$I$131,5,FALSE)</f>
        <v>gram CO2/kWh</v>
      </c>
      <c r="L22" s="213">
        <f t="shared" si="0"/>
        <v>29.508600000000001</v>
      </c>
      <c r="M22" s="161" t="s">
        <v>153</v>
      </c>
      <c r="N22" s="161"/>
      <c r="O22" s="162" t="s">
        <v>152</v>
      </c>
      <c r="T22"/>
    </row>
    <row r="23" spans="3:20" ht="17.399999999999999" thickTop="1" thickBot="1" x14ac:dyDescent="0.35">
      <c r="C23" s="188" t="s">
        <v>111</v>
      </c>
      <c r="D23" s="161">
        <v>2016</v>
      </c>
      <c r="E23" s="189" t="s">
        <v>16</v>
      </c>
      <c r="F23" s="153">
        <f>VLOOKUP(G23,'Input keuzevariabelen'!$E$13:$I$131,2,FALSE)</f>
        <v>2</v>
      </c>
      <c r="G23" s="161" t="s">
        <v>105</v>
      </c>
      <c r="H23" s="215">
        <v>171</v>
      </c>
      <c r="I23" s="154" t="str">
        <f>VLOOKUP(G23,'Input keuzevariabelen'!$E$13:$I$131,3,FALSE)</f>
        <v>GJ</v>
      </c>
      <c r="J23" s="181">
        <f>SUMIFS('Input keuzevariabelen'!$H$13:$H$131,'Input keuzevariabelen'!$E$13:$E$131,Data!G23,'Input keuzevariabelen'!$J$13:$J$131,Data!D23)</f>
        <v>35970</v>
      </c>
      <c r="K23" s="154" t="str">
        <f>VLOOKUP(G23,'Input keuzevariabelen'!$E$13:$I$131,5,FALSE)</f>
        <v>gram CO2/GJ</v>
      </c>
      <c r="L23" s="213">
        <f t="shared" si="0"/>
        <v>6.1508700000000003</v>
      </c>
      <c r="M23" s="161" t="s">
        <v>153</v>
      </c>
      <c r="N23" s="161"/>
      <c r="O23" s="162" t="s">
        <v>116</v>
      </c>
      <c r="T23"/>
    </row>
    <row r="24" spans="3:20" ht="17.399999999999999" thickTop="1" thickBot="1" x14ac:dyDescent="0.35">
      <c r="C24" s="188" t="s">
        <v>111</v>
      </c>
      <c r="D24" s="161">
        <v>2016</v>
      </c>
      <c r="E24" s="189" t="s">
        <v>16</v>
      </c>
      <c r="F24" s="153">
        <f>VLOOKUP(G24,'Input keuzevariabelen'!$E$13:$I$131,2,FALSE)</f>
        <v>2</v>
      </c>
      <c r="G24" s="161" t="s">
        <v>105</v>
      </c>
      <c r="H24" s="215">
        <v>1971</v>
      </c>
      <c r="I24" s="154" t="str">
        <f>VLOOKUP(G24,'Input keuzevariabelen'!$E$13:$I$131,3,FALSE)</f>
        <v>GJ</v>
      </c>
      <c r="J24" s="181">
        <f>SUMIFS('Input keuzevariabelen'!$H$13:$H$131,'Input keuzevariabelen'!$E$13:$E$131,Data!G24,'Input keuzevariabelen'!$J$13:$J$131,Data!D24)</f>
        <v>35970</v>
      </c>
      <c r="K24" s="154" t="str">
        <f>VLOOKUP(G24,'Input keuzevariabelen'!$E$13:$I$131,5,FALSE)</f>
        <v>gram CO2/GJ</v>
      </c>
      <c r="L24" s="213">
        <f t="shared" si="0"/>
        <v>70.896870000000007</v>
      </c>
      <c r="M24" s="161" t="s">
        <v>153</v>
      </c>
      <c r="N24" s="161"/>
      <c r="O24" s="162" t="s">
        <v>125</v>
      </c>
      <c r="T24"/>
    </row>
    <row r="25" spans="3:20" ht="17.399999999999999" thickTop="1" thickBot="1" x14ac:dyDescent="0.35">
      <c r="C25" s="188" t="s">
        <v>111</v>
      </c>
      <c r="D25" s="161">
        <v>2016</v>
      </c>
      <c r="E25" s="189" t="s">
        <v>16</v>
      </c>
      <c r="F25" s="153">
        <f>VLOOKUP(G25,'Input keuzevariabelen'!$E$13:$I$131,2,FALSE)</f>
        <v>2</v>
      </c>
      <c r="G25" s="161" t="s">
        <v>105</v>
      </c>
      <c r="H25" s="215">
        <v>363</v>
      </c>
      <c r="I25" s="154" t="str">
        <f>VLOOKUP(G25,'Input keuzevariabelen'!$E$13:$I$131,3,FALSE)</f>
        <v>GJ</v>
      </c>
      <c r="J25" s="181">
        <f>SUMIFS('Input keuzevariabelen'!$H$13:$H$131,'Input keuzevariabelen'!$E$13:$E$131,Data!G25,'Input keuzevariabelen'!$J$13:$J$131,Data!D25)</f>
        <v>35970</v>
      </c>
      <c r="K25" s="154" t="str">
        <f>VLOOKUP(G25,'Input keuzevariabelen'!$E$13:$I$131,5,FALSE)</f>
        <v>gram CO2/GJ</v>
      </c>
      <c r="L25" s="213">
        <f t="shared" si="0"/>
        <v>13.05711</v>
      </c>
      <c r="M25" s="161" t="s">
        <v>153</v>
      </c>
      <c r="N25" s="161"/>
      <c r="O25" s="162"/>
      <c r="T25"/>
    </row>
    <row r="26" spans="3:20" ht="17.399999999999999" thickTop="1" thickBot="1" x14ac:dyDescent="0.35">
      <c r="C26" s="188" t="s">
        <v>111</v>
      </c>
      <c r="D26" s="161">
        <v>2016</v>
      </c>
      <c r="E26" s="189" t="s">
        <v>16</v>
      </c>
      <c r="F26" s="153">
        <f>VLOOKUP(G26,'Input keuzevariabelen'!$E$13:$I$131,2,FALSE)</f>
        <v>2</v>
      </c>
      <c r="G26" s="161" t="s">
        <v>108</v>
      </c>
      <c r="H26" s="215">
        <v>120571</v>
      </c>
      <c r="I26" s="154" t="str">
        <f>VLOOKUP(G26,'Input keuzevariabelen'!$E$13:$I$131,3,FALSE)</f>
        <v>kWh</v>
      </c>
      <c r="J26" s="181">
        <f>SUMIFS('Input keuzevariabelen'!$H$13:$H$131,'Input keuzevariabelen'!$E$13:$E$131,Data!G26,'Input keuzevariabelen'!$J$13:$J$131,Data!D26)</f>
        <v>526</v>
      </c>
      <c r="K26" s="154" t="str">
        <f>VLOOKUP(G26,'Input keuzevariabelen'!$E$13:$I$131,5,FALSE)</f>
        <v>gram CO2/kWh</v>
      </c>
      <c r="L26" s="213">
        <f t="shared" si="0"/>
        <v>63.420346000000002</v>
      </c>
      <c r="M26" s="161" t="s">
        <v>153</v>
      </c>
      <c r="N26" s="161"/>
      <c r="O26" s="162"/>
      <c r="T26"/>
    </row>
    <row r="27" spans="3:20" ht="17.399999999999999" thickTop="1" thickBot="1" x14ac:dyDescent="0.35">
      <c r="C27" s="188" t="s">
        <v>111</v>
      </c>
      <c r="D27" s="161">
        <v>2016</v>
      </c>
      <c r="E27" s="189" t="s">
        <v>16</v>
      </c>
      <c r="F27" s="153" t="str">
        <f>VLOOKUP(G27,'Input keuzevariabelen'!$E$13:$I$131,2,FALSE)</f>
        <v>bt</v>
      </c>
      <c r="G27" s="161" t="s">
        <v>12</v>
      </c>
      <c r="H27" s="215">
        <v>495081</v>
      </c>
      <c r="I27" s="154" t="str">
        <f>VLOOKUP(G27,'Input keuzevariabelen'!$E$13:$I$131,3,FALSE)</f>
        <v>km</v>
      </c>
      <c r="J27" s="181">
        <f>SUMIFS('Input keuzevariabelen'!$H$13:$H$131,'Input keuzevariabelen'!$E$13:$E$131,Data!G27,'Input keuzevariabelen'!$J$13:$J$131,Data!D27)</f>
        <v>220</v>
      </c>
      <c r="K27" s="154" t="str">
        <f>VLOOKUP(G27,'Input keuzevariabelen'!$E$13:$I$131,5,FALSE)</f>
        <v>gram CO2/km</v>
      </c>
      <c r="L27" s="213">
        <f t="shared" si="0"/>
        <v>108.91782000000001</v>
      </c>
      <c r="M27" s="161" t="s">
        <v>153</v>
      </c>
      <c r="N27" s="161"/>
      <c r="O27" s="162"/>
      <c r="T27"/>
    </row>
    <row r="28" spans="3:20" ht="17.399999999999999" thickTop="1" thickBot="1" x14ac:dyDescent="0.35">
      <c r="C28" s="188" t="s">
        <v>111</v>
      </c>
      <c r="D28" s="161">
        <v>2016</v>
      </c>
      <c r="E28" s="189" t="s">
        <v>16</v>
      </c>
      <c r="F28" s="153" t="str">
        <f>VLOOKUP(G28,'Input keuzevariabelen'!$E$13:$I$131,2,FALSE)</f>
        <v>bt</v>
      </c>
      <c r="G28" s="161" t="s">
        <v>93</v>
      </c>
      <c r="H28" s="215">
        <v>8688</v>
      </c>
      <c r="I28" s="154" t="str">
        <f>VLOOKUP(G28,'Input keuzevariabelen'!$E$13:$I$131,3,FALSE)</f>
        <v>km</v>
      </c>
      <c r="J28" s="181">
        <f>SUMIFS('Input keuzevariabelen'!$H$13:$H$131,'Input keuzevariabelen'!$E$13:$E$131,Data!G28,'Input keuzevariabelen'!$J$13:$J$131,Data!D28)</f>
        <v>297</v>
      </c>
      <c r="K28" s="154" t="str">
        <f>VLOOKUP(G28,'Input keuzevariabelen'!$E$13:$I$131,5,FALSE)</f>
        <v>gram CO2/km</v>
      </c>
      <c r="L28" s="213">
        <f t="shared" si="0"/>
        <v>2.580336</v>
      </c>
      <c r="M28" s="161" t="s">
        <v>153</v>
      </c>
      <c r="N28" s="161"/>
      <c r="O28" s="162"/>
      <c r="T28"/>
    </row>
    <row r="29" spans="3:20" ht="17.399999999999999" thickTop="1" thickBot="1" x14ac:dyDescent="0.35">
      <c r="C29" s="188" t="s">
        <v>111</v>
      </c>
      <c r="D29" s="161">
        <v>2016</v>
      </c>
      <c r="E29" s="189" t="s">
        <v>16</v>
      </c>
      <c r="F29" s="153" t="str">
        <f>VLOOKUP(G29,'Input keuzevariabelen'!$E$13:$I$131,2,FALSE)</f>
        <v>bt</v>
      </c>
      <c r="G29" s="161" t="s">
        <v>94</v>
      </c>
      <c r="H29" s="215">
        <v>129828</v>
      </c>
      <c r="I29" s="154" t="str">
        <f>VLOOKUP(G29,'Input keuzevariabelen'!$E$13:$I$131,3,FALSE)</f>
        <v>km</v>
      </c>
      <c r="J29" s="181">
        <f>SUMIFS('Input keuzevariabelen'!$H$13:$H$131,'Input keuzevariabelen'!$E$13:$E$131,Data!G29,'Input keuzevariabelen'!$J$13:$J$131,Data!D29)</f>
        <v>200</v>
      </c>
      <c r="K29" s="154" t="str">
        <f>VLOOKUP(G29,'Input keuzevariabelen'!$E$13:$I$131,5,FALSE)</f>
        <v>gram CO2/km</v>
      </c>
      <c r="L29" s="213">
        <f t="shared" ref="L29" si="1">H29*J29/1000000</f>
        <v>25.965599999999998</v>
      </c>
      <c r="M29" s="161" t="s">
        <v>153</v>
      </c>
      <c r="N29" s="161"/>
      <c r="O29" s="162"/>
      <c r="T29"/>
    </row>
    <row r="30" spans="3:20" ht="17.399999999999999" thickTop="1" thickBot="1" x14ac:dyDescent="0.35">
      <c r="C30" s="188" t="s">
        <v>111</v>
      </c>
      <c r="D30" s="161">
        <v>2016</v>
      </c>
      <c r="E30" s="189" t="s">
        <v>16</v>
      </c>
      <c r="F30" s="153" t="str">
        <f>VLOOKUP(G30,'Input keuzevariabelen'!$E$13:$I$131,2,FALSE)</f>
        <v>bt</v>
      </c>
      <c r="G30" s="161" t="s">
        <v>95</v>
      </c>
      <c r="H30" s="215">
        <v>346258</v>
      </c>
      <c r="I30" s="154" t="str">
        <f>VLOOKUP(G30,'Input keuzevariabelen'!$E$13:$I$131,3,FALSE)</f>
        <v>km</v>
      </c>
      <c r="J30" s="181">
        <f>SUMIFS('Input keuzevariabelen'!$H$13:$H$131,'Input keuzevariabelen'!$E$13:$E$131,Data!G30,'Input keuzevariabelen'!$J$13:$J$131,Data!D30)</f>
        <v>147</v>
      </c>
      <c r="K30" s="154" t="str">
        <f>VLOOKUP(G30,'Input keuzevariabelen'!$E$13:$I$131,5,FALSE)</f>
        <v>gram CO2/km</v>
      </c>
      <c r="L30" s="213">
        <f t="shared" si="0"/>
        <v>50.899926000000001</v>
      </c>
      <c r="M30" s="161" t="s">
        <v>153</v>
      </c>
      <c r="N30" s="161"/>
      <c r="O30" s="162"/>
      <c r="T30"/>
    </row>
    <row r="31" spans="3:20" ht="17.399999999999999" thickTop="1" thickBot="1" x14ac:dyDescent="0.35">
      <c r="C31" s="188" t="s">
        <v>111</v>
      </c>
      <c r="D31" s="161">
        <v>2016</v>
      </c>
      <c r="E31" s="189" t="s">
        <v>16</v>
      </c>
      <c r="F31" s="153"/>
      <c r="G31" s="226" t="s">
        <v>85</v>
      </c>
      <c r="H31" s="215">
        <v>932.5</v>
      </c>
      <c r="I31" s="154"/>
      <c r="J31" s="181"/>
      <c r="K31" s="154"/>
      <c r="L31" s="213"/>
      <c r="M31" s="161"/>
      <c r="N31" s="161"/>
      <c r="O31" s="162"/>
      <c r="T31"/>
    </row>
    <row r="32" spans="3:20" ht="17.399999999999999" thickTop="1" thickBot="1" x14ac:dyDescent="0.35">
      <c r="C32" s="188"/>
      <c r="D32" s="161"/>
      <c r="E32" s="189"/>
      <c r="F32" s="153"/>
      <c r="G32" s="161"/>
      <c r="H32" s="215"/>
      <c r="I32" s="154"/>
      <c r="J32" s="181"/>
      <c r="K32" s="154"/>
      <c r="L32" s="213"/>
      <c r="M32" s="161"/>
      <c r="N32" s="161"/>
      <c r="O32" s="162"/>
      <c r="T32"/>
    </row>
    <row r="33" spans="3:20" ht="17.399999999999999" thickTop="1" thickBot="1" x14ac:dyDescent="0.35">
      <c r="C33" s="188" t="s">
        <v>111</v>
      </c>
      <c r="D33" s="161">
        <v>2017</v>
      </c>
      <c r="E33" s="189" t="s">
        <v>16</v>
      </c>
      <c r="F33" s="153">
        <f>VLOOKUP(G33,'Input keuzevariabelen'!$E$13:$I$131,2,FALSE)</f>
        <v>1</v>
      </c>
      <c r="G33" s="161" t="s">
        <v>5</v>
      </c>
      <c r="H33" s="215">
        <v>15904</v>
      </c>
      <c r="I33" s="154" t="str">
        <f>VLOOKUP(G33,'Input keuzevariabelen'!$E$13:$I$131,3,FALSE)</f>
        <v>m3</v>
      </c>
      <c r="J33" s="181">
        <f>SUMIFS('Input keuzevariabelen'!$H$13:$H$131,'Input keuzevariabelen'!$E$13:$E$131,Data!G33,'Input keuzevariabelen'!$J$13:$J$131,Data!D33)</f>
        <v>1890</v>
      </c>
      <c r="K33" s="154" t="str">
        <f>VLOOKUP(G33,'Input keuzevariabelen'!$E$13:$I$131,5,FALSE)</f>
        <v>gram CO2/m3</v>
      </c>
      <c r="L33" s="213">
        <f t="shared" si="0"/>
        <v>30.05856</v>
      </c>
      <c r="M33" s="161" t="s">
        <v>154</v>
      </c>
      <c r="N33" s="161"/>
      <c r="O33" s="162" t="s">
        <v>156</v>
      </c>
      <c r="T33"/>
    </row>
    <row r="34" spans="3:20" ht="17.399999999999999" thickTop="1" thickBot="1" x14ac:dyDescent="0.35">
      <c r="C34" s="188" t="s">
        <v>111</v>
      </c>
      <c r="D34" s="161">
        <v>2017</v>
      </c>
      <c r="E34" s="189" t="s">
        <v>16</v>
      </c>
      <c r="F34" s="153">
        <f>VLOOKUP(G34,'Input keuzevariabelen'!$E$13:$I$131,2,FALSE)</f>
        <v>1</v>
      </c>
      <c r="G34" s="161" t="s">
        <v>5</v>
      </c>
      <c r="H34" s="215">
        <v>3419</v>
      </c>
      <c r="I34" s="154" t="str">
        <f>VLOOKUP(G34,'Input keuzevariabelen'!$E$13:$I$131,3,FALSE)</f>
        <v>m3</v>
      </c>
      <c r="J34" s="181">
        <f>SUMIFS('Input keuzevariabelen'!$H$13:$H$131,'Input keuzevariabelen'!$E$13:$E$131,Data!G34,'Input keuzevariabelen'!$J$13:$J$131,Data!D34)</f>
        <v>1890</v>
      </c>
      <c r="K34" s="154" t="str">
        <f>VLOOKUP(G34,'Input keuzevariabelen'!$E$13:$I$131,5,FALSE)</f>
        <v>gram CO2/m3</v>
      </c>
      <c r="L34" s="213">
        <f t="shared" si="0"/>
        <v>6.4619099999999996</v>
      </c>
      <c r="M34" s="161" t="s">
        <v>154</v>
      </c>
      <c r="N34" s="161"/>
      <c r="O34" s="162" t="s">
        <v>113</v>
      </c>
      <c r="T34"/>
    </row>
    <row r="35" spans="3:20" ht="17.399999999999999" thickTop="1" thickBot="1" x14ac:dyDescent="0.35">
      <c r="C35" s="188" t="s">
        <v>111</v>
      </c>
      <c r="D35" s="161">
        <v>2017</v>
      </c>
      <c r="E35" s="189" t="s">
        <v>16</v>
      </c>
      <c r="F35" s="153">
        <f>VLOOKUP(G35,'Input keuzevariabelen'!$E$13:$I$131,2,FALSE)</f>
        <v>1</v>
      </c>
      <c r="G35" s="161" t="s">
        <v>5</v>
      </c>
      <c r="H35" s="215">
        <v>2038</v>
      </c>
      <c r="I35" s="154" t="str">
        <f>VLOOKUP(G35,'Input keuzevariabelen'!$E$13:$I$131,3,FALSE)</f>
        <v>m3</v>
      </c>
      <c r="J35" s="181">
        <f>SUMIFS('Input keuzevariabelen'!$H$13:$H$131,'Input keuzevariabelen'!$E$13:$E$131,Data!G35,'Input keuzevariabelen'!$J$13:$J$131,Data!D35)</f>
        <v>1890</v>
      </c>
      <c r="K35" s="154" t="str">
        <f>VLOOKUP(G35,'Input keuzevariabelen'!$E$13:$I$131,5,FALSE)</f>
        <v>gram CO2/m3</v>
      </c>
      <c r="L35" s="213">
        <f t="shared" si="0"/>
        <v>3.85182</v>
      </c>
      <c r="M35" s="161" t="s">
        <v>154</v>
      </c>
      <c r="N35" s="161"/>
      <c r="O35" s="162" t="s">
        <v>119</v>
      </c>
      <c r="T35"/>
    </row>
    <row r="36" spans="3:20" ht="17.399999999999999" thickTop="1" thickBot="1" x14ac:dyDescent="0.35">
      <c r="C36" s="188" t="s">
        <v>111</v>
      </c>
      <c r="D36" s="161">
        <v>2017</v>
      </c>
      <c r="E36" s="189" t="s">
        <v>16</v>
      </c>
      <c r="F36" s="153">
        <f>VLOOKUP(G36,'Input keuzevariabelen'!$E$13:$I$131,2,FALSE)</f>
        <v>1</v>
      </c>
      <c r="G36" s="161" t="s">
        <v>5</v>
      </c>
      <c r="H36" s="215">
        <v>5005</v>
      </c>
      <c r="I36" s="154" t="str">
        <f>VLOOKUP(G36,'Input keuzevariabelen'!$E$13:$I$131,3,FALSE)</f>
        <v>m3</v>
      </c>
      <c r="J36" s="181">
        <f>SUMIFS('Input keuzevariabelen'!$H$13:$H$131,'Input keuzevariabelen'!$E$13:$E$131,Data!G36,'Input keuzevariabelen'!$J$13:$J$131,Data!D36)</f>
        <v>1890</v>
      </c>
      <c r="K36" s="154" t="str">
        <f>VLOOKUP(G36,'Input keuzevariabelen'!$E$13:$I$131,5,FALSE)</f>
        <v>gram CO2/m3</v>
      </c>
      <c r="L36" s="213">
        <f t="shared" si="0"/>
        <v>9.4594500000000004</v>
      </c>
      <c r="M36" s="161" t="s">
        <v>154</v>
      </c>
      <c r="N36" s="161"/>
      <c r="O36" s="162" t="s">
        <v>120</v>
      </c>
      <c r="T36"/>
    </row>
    <row r="37" spans="3:20" ht="17.399999999999999" thickTop="1" thickBot="1" x14ac:dyDescent="0.35">
      <c r="C37" s="188" t="s">
        <v>111</v>
      </c>
      <c r="D37" s="161">
        <v>2017</v>
      </c>
      <c r="E37" s="189" t="s">
        <v>16</v>
      </c>
      <c r="F37" s="153">
        <f>VLOOKUP(G37,'Input keuzevariabelen'!$E$13:$I$131,2,FALSE)</f>
        <v>1</v>
      </c>
      <c r="G37" s="161" t="s">
        <v>5</v>
      </c>
      <c r="H37" s="215">
        <v>19613</v>
      </c>
      <c r="I37" s="154" t="str">
        <f>VLOOKUP(G37,'Input keuzevariabelen'!$E$13:$I$131,3,FALSE)</f>
        <v>m3</v>
      </c>
      <c r="J37" s="181">
        <f>SUMIFS('Input keuzevariabelen'!$H$13:$H$131,'Input keuzevariabelen'!$E$13:$E$131,Data!G37,'Input keuzevariabelen'!$J$13:$J$131,Data!D37)</f>
        <v>1890</v>
      </c>
      <c r="K37" s="154" t="str">
        <f>VLOOKUP(G37,'Input keuzevariabelen'!$E$13:$I$131,5,FALSE)</f>
        <v>gram CO2/m3</v>
      </c>
      <c r="L37" s="213">
        <f t="shared" si="0"/>
        <v>37.068570000000001</v>
      </c>
      <c r="M37" s="161" t="s">
        <v>154</v>
      </c>
      <c r="N37" s="161"/>
      <c r="O37" s="159" t="s">
        <v>122</v>
      </c>
      <c r="T37"/>
    </row>
    <row r="38" spans="3:20" ht="17.399999999999999" thickTop="1" thickBot="1" x14ac:dyDescent="0.35">
      <c r="C38" s="188" t="s">
        <v>111</v>
      </c>
      <c r="D38" s="161">
        <v>2017</v>
      </c>
      <c r="E38" s="189" t="s">
        <v>16</v>
      </c>
      <c r="F38" s="153">
        <f>VLOOKUP(G38,'Input keuzevariabelen'!$E$13:$I$131,2,FALSE)</f>
        <v>1</v>
      </c>
      <c r="G38" s="161" t="s">
        <v>5</v>
      </c>
      <c r="H38" s="215">
        <v>2894</v>
      </c>
      <c r="I38" s="154" t="str">
        <f>VLOOKUP(G38,'Input keuzevariabelen'!$E$13:$I$131,3,FALSE)</f>
        <v>m3</v>
      </c>
      <c r="J38" s="181">
        <f>SUMIFS('Input keuzevariabelen'!$H$13:$H$131,'Input keuzevariabelen'!$E$13:$E$131,Data!G38,'Input keuzevariabelen'!$J$13:$J$131,Data!D38)</f>
        <v>1890</v>
      </c>
      <c r="K38" s="154" t="str">
        <f>VLOOKUP(G38,'Input keuzevariabelen'!$E$13:$I$131,5,FALSE)</f>
        <v>gram CO2/m3</v>
      </c>
      <c r="L38" s="213">
        <f t="shared" si="0"/>
        <v>5.4696600000000002</v>
      </c>
      <c r="M38" s="161" t="s">
        <v>154</v>
      </c>
      <c r="N38" s="161"/>
      <c r="O38" s="162" t="s">
        <v>124</v>
      </c>
      <c r="T38"/>
    </row>
    <row r="39" spans="3:20" ht="17.399999999999999" thickTop="1" thickBot="1" x14ac:dyDescent="0.35">
      <c r="C39" s="188" t="s">
        <v>111</v>
      </c>
      <c r="D39" s="161">
        <v>2017</v>
      </c>
      <c r="E39" s="189" t="s">
        <v>16</v>
      </c>
      <c r="F39" s="153">
        <f>VLOOKUP(G39,'Input keuzevariabelen'!$E$13:$I$131,2,FALSE)</f>
        <v>1</v>
      </c>
      <c r="G39" s="161" t="s">
        <v>31</v>
      </c>
      <c r="H39" s="215">
        <v>183</v>
      </c>
      <c r="I39" s="154" t="str">
        <f>VLOOKUP(G39,'Input keuzevariabelen'!$E$13:$I$131,3,FALSE)</f>
        <v>liter</v>
      </c>
      <c r="J39" s="181">
        <f>SUMIFS('Input keuzevariabelen'!$H$13:$H$131,'Input keuzevariabelen'!$E$13:$E$131,Data!G39,'Input keuzevariabelen'!$J$13:$J$131,Data!D39)</f>
        <v>3309</v>
      </c>
      <c r="K39" s="154" t="str">
        <f>VLOOKUP(G39,'Input keuzevariabelen'!$E$13:$I$131,5,FALSE)</f>
        <v>gram CO2/liter</v>
      </c>
      <c r="L39" s="213">
        <f t="shared" si="0"/>
        <v>0.60554699999999995</v>
      </c>
      <c r="M39" s="161" t="s">
        <v>154</v>
      </c>
      <c r="N39" s="161" t="s">
        <v>163</v>
      </c>
      <c r="O39" s="162" t="s">
        <v>125</v>
      </c>
      <c r="T39"/>
    </row>
    <row r="40" spans="3:20" ht="17.399999999999999" thickTop="1" thickBot="1" x14ac:dyDescent="0.35">
      <c r="C40" s="188" t="s">
        <v>111</v>
      </c>
      <c r="D40" s="161">
        <v>2017</v>
      </c>
      <c r="E40" s="189" t="s">
        <v>16</v>
      </c>
      <c r="F40" s="153">
        <f>VLOOKUP(G40,'Input keuzevariabelen'!$E$13:$I$131,2,FALSE)</f>
        <v>1</v>
      </c>
      <c r="G40" s="161" t="s">
        <v>92</v>
      </c>
      <c r="H40" s="215">
        <v>660612</v>
      </c>
      <c r="I40" s="154" t="str">
        <f>VLOOKUP(G40,'Input keuzevariabelen'!$E$13:$I$131,3,FALSE)</f>
        <v>liter</v>
      </c>
      <c r="J40" s="181">
        <f>SUMIFS('Input keuzevariabelen'!$H$13:$H$131,'Input keuzevariabelen'!$E$13:$E$131,Data!G40,'Input keuzevariabelen'!$J$13:$J$131,Data!D40)</f>
        <v>2884</v>
      </c>
      <c r="K40" s="154" t="str">
        <f>VLOOKUP(G40,'Input keuzevariabelen'!$E$13:$I$131,5,FALSE)</f>
        <v>gram CO2/liter</v>
      </c>
      <c r="L40" s="213">
        <f t="shared" si="0"/>
        <v>1905.2050079999999</v>
      </c>
      <c r="M40" s="161" t="s">
        <v>154</v>
      </c>
      <c r="N40" s="161"/>
      <c r="O40" s="162"/>
      <c r="T40"/>
    </row>
    <row r="41" spans="3:20" ht="17.399999999999999" thickTop="1" thickBot="1" x14ac:dyDescent="0.35">
      <c r="C41" s="188" t="s">
        <v>111</v>
      </c>
      <c r="D41" s="161">
        <v>2017</v>
      </c>
      <c r="E41" s="189" t="s">
        <v>16</v>
      </c>
      <c r="F41" s="153">
        <f>VLOOKUP(G41,'Input keuzevariabelen'!$E$13:$I$131,2,FALSE)</f>
        <v>1</v>
      </c>
      <c r="G41" s="161" t="s">
        <v>32</v>
      </c>
      <c r="H41" s="215">
        <v>992960</v>
      </c>
      <c r="I41" s="154" t="str">
        <f>VLOOKUP(G41,'Input keuzevariabelen'!$E$13:$I$131,3,FALSE)</f>
        <v>liter</v>
      </c>
      <c r="J41" s="181">
        <f>SUMIFS('Input keuzevariabelen'!$H$13:$H$131,'Input keuzevariabelen'!$E$13:$E$131,Data!G41,'Input keuzevariabelen'!$J$13:$J$131,Data!D41)</f>
        <v>3309</v>
      </c>
      <c r="K41" s="154" t="str">
        <f>VLOOKUP(G41,'Input keuzevariabelen'!$E$13:$I$131,5,FALSE)</f>
        <v>gram CO2/liter</v>
      </c>
      <c r="L41" s="213">
        <f t="shared" si="0"/>
        <v>3285.7046399999999</v>
      </c>
      <c r="M41" s="161" t="s">
        <v>154</v>
      </c>
      <c r="N41" s="161"/>
      <c r="O41" s="162"/>
      <c r="T41"/>
    </row>
    <row r="42" spans="3:20" ht="17.399999999999999" thickTop="1" thickBot="1" x14ac:dyDescent="0.35">
      <c r="C42" s="188" t="s">
        <v>111</v>
      </c>
      <c r="D42" s="161">
        <v>2017</v>
      </c>
      <c r="E42" s="189" t="s">
        <v>16</v>
      </c>
      <c r="F42" s="153">
        <f>VLOOKUP(G42,'Input keuzevariabelen'!$E$13:$I$131,2,FALSE)</f>
        <v>1</v>
      </c>
      <c r="G42" s="161" t="s">
        <v>90</v>
      </c>
      <c r="H42" s="215">
        <v>7752</v>
      </c>
      <c r="I42" s="154" t="str">
        <f>VLOOKUP(G42,'Input keuzevariabelen'!$E$13:$I$131,3,FALSE)</f>
        <v>liter</v>
      </c>
      <c r="J42" s="181">
        <f>SUMIFS('Input keuzevariabelen'!$H$13:$H$131,'Input keuzevariabelen'!$E$13:$E$131,Data!G42,'Input keuzevariabelen'!$J$13:$J$131,Data!D42)</f>
        <v>1806</v>
      </c>
      <c r="K42" s="154" t="str">
        <f>VLOOKUP(G42,'Input keuzevariabelen'!$E$13:$I$131,5,FALSE)</f>
        <v>gram CO2/liter</v>
      </c>
      <c r="L42" s="213">
        <f t="shared" si="0"/>
        <v>14.000112</v>
      </c>
      <c r="M42" s="161" t="s">
        <v>154</v>
      </c>
      <c r="N42" s="161"/>
      <c r="O42" s="162"/>
      <c r="T42"/>
    </row>
    <row r="43" spans="3:20" ht="17.399999999999999" thickTop="1" thickBot="1" x14ac:dyDescent="0.35">
      <c r="C43" s="188" t="s">
        <v>111</v>
      </c>
      <c r="D43" s="161">
        <v>2017</v>
      </c>
      <c r="E43" s="189" t="s">
        <v>16</v>
      </c>
      <c r="F43" s="153">
        <f>VLOOKUP(G43,'Input keuzevariabelen'!$E$13:$I$131,2,FALSE)</f>
        <v>2</v>
      </c>
      <c r="G43" s="163" t="s">
        <v>30</v>
      </c>
      <c r="H43" s="216">
        <v>103955</v>
      </c>
      <c r="I43" s="154" t="str">
        <f>VLOOKUP(G43,'Input keuzevariabelen'!$E$13:$I$131,3,FALSE)</f>
        <v>kWh</v>
      </c>
      <c r="J43" s="181">
        <f>SUMIFS('Input keuzevariabelen'!$H$13:$H$131,'Input keuzevariabelen'!$E$13:$E$131,Data!G43,'Input keuzevariabelen'!$J$13:$J$131,Data!D43)</f>
        <v>526</v>
      </c>
      <c r="K43" s="154" t="str">
        <f>VLOOKUP(G43,'Input keuzevariabelen'!$E$13:$I$131,5,FALSE)</f>
        <v>gram CO2/kWh</v>
      </c>
      <c r="L43" s="213">
        <f t="shared" si="0"/>
        <v>54.680329999999998</v>
      </c>
      <c r="M43" s="161" t="s">
        <v>154</v>
      </c>
      <c r="N43" s="163"/>
      <c r="O43" s="164" t="s">
        <v>156</v>
      </c>
      <c r="T43"/>
    </row>
    <row r="44" spans="3:20" ht="17.399999999999999" thickTop="1" thickBot="1" x14ac:dyDescent="0.35">
      <c r="C44" s="188" t="s">
        <v>111</v>
      </c>
      <c r="D44" s="161">
        <v>2017</v>
      </c>
      <c r="E44" s="189" t="s">
        <v>16</v>
      </c>
      <c r="F44" s="153">
        <f>VLOOKUP(G44,'Input keuzevariabelen'!$E$13:$I$131,2,FALSE)</f>
        <v>2</v>
      </c>
      <c r="G44" s="163" t="s">
        <v>30</v>
      </c>
      <c r="H44" s="215">
        <v>34452</v>
      </c>
      <c r="I44" s="154" t="str">
        <f>VLOOKUP(G44,'Input keuzevariabelen'!$E$13:$I$131,3,FALSE)</f>
        <v>kWh</v>
      </c>
      <c r="J44" s="181">
        <f>SUMIFS('Input keuzevariabelen'!$H$13:$H$131,'Input keuzevariabelen'!$E$13:$E$131,Data!G44,'Input keuzevariabelen'!$J$13:$J$131,Data!D44)</f>
        <v>526</v>
      </c>
      <c r="K44" s="154" t="str">
        <f>VLOOKUP(G44,'Input keuzevariabelen'!$E$13:$I$131,5,FALSE)</f>
        <v>gram CO2/kWh</v>
      </c>
      <c r="L44" s="213">
        <f t="shared" ref="L44" si="2">H44*J44/1000000</f>
        <v>18.121752000000001</v>
      </c>
      <c r="M44" s="161" t="s">
        <v>154</v>
      </c>
      <c r="N44" s="161"/>
      <c r="O44" s="162" t="s">
        <v>113</v>
      </c>
      <c r="T44"/>
    </row>
    <row r="45" spans="3:20" ht="17.399999999999999" thickTop="1" thickBot="1" x14ac:dyDescent="0.35">
      <c r="C45" s="188" t="s">
        <v>111</v>
      </c>
      <c r="D45" s="161">
        <v>2017</v>
      </c>
      <c r="E45" s="189" t="s">
        <v>16</v>
      </c>
      <c r="F45" s="153">
        <f>VLOOKUP(G45,'Input keuzevariabelen'!$E$13:$I$131,2,FALSE)</f>
        <v>2</v>
      </c>
      <c r="G45" s="163" t="s">
        <v>30</v>
      </c>
      <c r="H45" s="215">
        <v>53869</v>
      </c>
      <c r="I45" s="154" t="str">
        <f>VLOOKUP(G45,'Input keuzevariabelen'!$E$13:$I$131,3,FALSE)</f>
        <v>kWh</v>
      </c>
      <c r="J45" s="181">
        <f>SUMIFS('Input keuzevariabelen'!$H$13:$H$131,'Input keuzevariabelen'!$E$13:$E$131,Data!G45,'Input keuzevariabelen'!$J$13:$J$131,Data!D45)</f>
        <v>526</v>
      </c>
      <c r="K45" s="154" t="str">
        <f>VLOOKUP(G45,'Input keuzevariabelen'!$E$13:$I$131,5,FALSE)</f>
        <v>gram CO2/kWh</v>
      </c>
      <c r="L45" s="213">
        <f t="shared" si="0"/>
        <v>28.335094000000002</v>
      </c>
      <c r="M45" s="161" t="s">
        <v>154</v>
      </c>
      <c r="N45" s="161"/>
      <c r="O45" s="162" t="s">
        <v>116</v>
      </c>
      <c r="T45"/>
    </row>
    <row r="46" spans="3:20" ht="17.399999999999999" thickTop="1" thickBot="1" x14ac:dyDescent="0.35">
      <c r="C46" s="188" t="s">
        <v>111</v>
      </c>
      <c r="D46" s="161">
        <v>2017</v>
      </c>
      <c r="E46" s="189" t="s">
        <v>16</v>
      </c>
      <c r="F46" s="153">
        <f>VLOOKUP(G46,'Input keuzevariabelen'!$E$13:$I$131,2,FALSE)</f>
        <v>2</v>
      </c>
      <c r="G46" s="163" t="s">
        <v>30</v>
      </c>
      <c r="H46" s="215">
        <v>13325</v>
      </c>
      <c r="I46" s="154" t="str">
        <f>VLOOKUP(G46,'Input keuzevariabelen'!$E$13:$I$131,3,FALSE)</f>
        <v>kWh</v>
      </c>
      <c r="J46" s="181">
        <f>SUMIFS('Input keuzevariabelen'!$H$13:$H$131,'Input keuzevariabelen'!$E$13:$E$131,Data!G46,'Input keuzevariabelen'!$J$13:$J$131,Data!D46)</f>
        <v>526</v>
      </c>
      <c r="K46" s="154" t="str">
        <f>VLOOKUP(G46,'Input keuzevariabelen'!$E$13:$I$131,5,FALSE)</f>
        <v>gram CO2/kWh</v>
      </c>
      <c r="L46" s="213">
        <f t="shared" si="0"/>
        <v>7.0089499999999996</v>
      </c>
      <c r="M46" s="161" t="s">
        <v>154</v>
      </c>
      <c r="N46" s="161"/>
      <c r="O46" s="162" t="s">
        <v>119</v>
      </c>
      <c r="T46"/>
    </row>
    <row r="47" spans="3:20" ht="17.399999999999999" thickTop="1" thickBot="1" x14ac:dyDescent="0.35">
      <c r="C47" s="188" t="s">
        <v>111</v>
      </c>
      <c r="D47" s="161">
        <v>2017</v>
      </c>
      <c r="E47" s="189" t="s">
        <v>16</v>
      </c>
      <c r="F47" s="153">
        <f>VLOOKUP(G47,'Input keuzevariabelen'!$E$13:$I$131,2,FALSE)</f>
        <v>2</v>
      </c>
      <c r="G47" s="163" t="s">
        <v>30</v>
      </c>
      <c r="H47" s="215">
        <v>32725</v>
      </c>
      <c r="I47" s="154" t="str">
        <f>VLOOKUP(G47,'Input keuzevariabelen'!$E$13:$I$131,3,FALSE)</f>
        <v>kWh</v>
      </c>
      <c r="J47" s="181">
        <f>SUMIFS('Input keuzevariabelen'!$H$13:$H$131,'Input keuzevariabelen'!$E$13:$E$131,Data!G47,'Input keuzevariabelen'!$J$13:$J$131,Data!D47)</f>
        <v>526</v>
      </c>
      <c r="K47" s="154" t="str">
        <f>VLOOKUP(G47,'Input keuzevariabelen'!$E$13:$I$131,5,FALSE)</f>
        <v>gram CO2/kWh</v>
      </c>
      <c r="L47" s="213">
        <f t="shared" si="0"/>
        <v>17.213349999999998</v>
      </c>
      <c r="M47" s="161" t="s">
        <v>154</v>
      </c>
      <c r="N47" s="161"/>
      <c r="O47" s="162" t="s">
        <v>120</v>
      </c>
      <c r="T47"/>
    </row>
    <row r="48" spans="3:20" ht="17.399999999999999" thickTop="1" thickBot="1" x14ac:dyDescent="0.35">
      <c r="C48" s="188" t="s">
        <v>111</v>
      </c>
      <c r="D48" s="161">
        <v>2017</v>
      </c>
      <c r="E48" s="189" t="s">
        <v>16</v>
      </c>
      <c r="F48" s="153">
        <f>VLOOKUP(G48,'Input keuzevariabelen'!$E$13:$I$131,2,FALSE)</f>
        <v>2</v>
      </c>
      <c r="G48" s="163" t="s">
        <v>30</v>
      </c>
      <c r="H48" s="215">
        <v>148651</v>
      </c>
      <c r="I48" s="154" t="str">
        <f>VLOOKUP(G48,'Input keuzevariabelen'!$E$13:$I$131,3,FALSE)</f>
        <v>kWh</v>
      </c>
      <c r="J48" s="181">
        <f>SUMIFS('Input keuzevariabelen'!$H$13:$H$131,'Input keuzevariabelen'!$E$13:$E$131,Data!G48,'Input keuzevariabelen'!$J$13:$J$131,Data!D48)</f>
        <v>526</v>
      </c>
      <c r="K48" s="154" t="str">
        <f>VLOOKUP(G48,'Input keuzevariabelen'!$E$13:$I$131,5,FALSE)</f>
        <v>gram CO2/kWh</v>
      </c>
      <c r="L48" s="213">
        <f t="shared" si="0"/>
        <v>78.190426000000002</v>
      </c>
      <c r="M48" s="161" t="s">
        <v>154</v>
      </c>
      <c r="N48" s="161"/>
      <c r="O48" s="162" t="s">
        <v>122</v>
      </c>
      <c r="T48"/>
    </row>
    <row r="49" spans="3:20" ht="17.399999999999999" thickTop="1" thickBot="1" x14ac:dyDescent="0.35">
      <c r="C49" s="188" t="s">
        <v>111</v>
      </c>
      <c r="D49" s="161">
        <v>2017</v>
      </c>
      <c r="E49" s="189" t="s">
        <v>16</v>
      </c>
      <c r="F49" s="153">
        <f>VLOOKUP(G49,'Input keuzevariabelen'!$E$13:$I$131,2,FALSE)</f>
        <v>2</v>
      </c>
      <c r="G49" s="163" t="s">
        <v>30</v>
      </c>
      <c r="H49" s="215">
        <v>12269</v>
      </c>
      <c r="I49" s="154" t="str">
        <f>VLOOKUP(G49,'Input keuzevariabelen'!$E$13:$I$131,3,FALSE)</f>
        <v>kWh</v>
      </c>
      <c r="J49" s="181">
        <f>SUMIFS('Input keuzevariabelen'!$H$13:$H$131,'Input keuzevariabelen'!$E$13:$E$131,Data!G49,'Input keuzevariabelen'!$J$13:$J$131,Data!D49)</f>
        <v>526</v>
      </c>
      <c r="K49" s="154" t="str">
        <f>VLOOKUP(G49,'Input keuzevariabelen'!$E$13:$I$131,5,FALSE)</f>
        <v>gram CO2/kWh</v>
      </c>
      <c r="L49" s="213">
        <f t="shared" si="0"/>
        <v>6.4534940000000001</v>
      </c>
      <c r="M49" s="161" t="s">
        <v>154</v>
      </c>
      <c r="N49" s="161"/>
      <c r="O49" s="162" t="s">
        <v>124</v>
      </c>
      <c r="T49"/>
    </row>
    <row r="50" spans="3:20" ht="17.399999999999999" thickTop="1" thickBot="1" x14ac:dyDescent="0.35">
      <c r="C50" s="188" t="s">
        <v>111</v>
      </c>
      <c r="D50" s="161">
        <v>2017</v>
      </c>
      <c r="E50" s="189" t="s">
        <v>16</v>
      </c>
      <c r="F50" s="153">
        <f>VLOOKUP(G50,'Input keuzevariabelen'!$E$13:$I$131,2,FALSE)</f>
        <v>2</v>
      </c>
      <c r="G50" s="163" t="s">
        <v>30</v>
      </c>
      <c r="H50" s="215">
        <v>653829</v>
      </c>
      <c r="I50" s="154" t="str">
        <f>VLOOKUP(G50,'Input keuzevariabelen'!$E$13:$I$131,3,FALSE)</f>
        <v>kWh</v>
      </c>
      <c r="J50" s="181">
        <f>SUMIFS('Input keuzevariabelen'!$H$13:$H$131,'Input keuzevariabelen'!$E$13:$E$131,Data!G50,'Input keuzevariabelen'!$J$13:$J$131,Data!D50)</f>
        <v>526</v>
      </c>
      <c r="K50" s="154" t="str">
        <f>VLOOKUP(G50,'Input keuzevariabelen'!$E$13:$I$131,5,FALSE)</f>
        <v>gram CO2/kWh</v>
      </c>
      <c r="L50" s="213">
        <f t="shared" si="0"/>
        <v>343.91405400000002</v>
      </c>
      <c r="M50" s="161" t="s">
        <v>154</v>
      </c>
      <c r="N50" s="161"/>
      <c r="O50" s="162" t="s">
        <v>125</v>
      </c>
      <c r="T50"/>
    </row>
    <row r="51" spans="3:20" ht="17.399999999999999" thickTop="1" thickBot="1" x14ac:dyDescent="0.35">
      <c r="C51" s="188" t="s">
        <v>111</v>
      </c>
      <c r="D51" s="161">
        <v>2017</v>
      </c>
      <c r="E51" s="189" t="s">
        <v>16</v>
      </c>
      <c r="F51" s="153">
        <f>VLOOKUP(G51,'Input keuzevariabelen'!$E$13:$I$131,2,FALSE)</f>
        <v>2</v>
      </c>
      <c r="G51" s="161" t="s">
        <v>105</v>
      </c>
      <c r="H51" s="215">
        <v>116</v>
      </c>
      <c r="I51" s="154" t="str">
        <f>VLOOKUP(G51,'Input keuzevariabelen'!$E$13:$I$131,3,FALSE)</f>
        <v>GJ</v>
      </c>
      <c r="J51" s="181">
        <f>SUMIFS('Input keuzevariabelen'!$H$13:$H$131,'Input keuzevariabelen'!$E$13:$E$131,Data!G51,'Input keuzevariabelen'!$J$13:$J$131,Data!D51)</f>
        <v>35970</v>
      </c>
      <c r="K51" s="154" t="str">
        <f>VLOOKUP(G51,'Input keuzevariabelen'!$E$13:$I$131,5,FALSE)</f>
        <v>gram CO2/GJ</v>
      </c>
      <c r="L51" s="213">
        <f t="shared" si="0"/>
        <v>4.1725199999999996</v>
      </c>
      <c r="M51" s="161" t="s">
        <v>154</v>
      </c>
      <c r="N51" s="161"/>
      <c r="O51" s="162" t="s">
        <v>116</v>
      </c>
      <c r="T51"/>
    </row>
    <row r="52" spans="3:20" ht="17.399999999999999" thickTop="1" thickBot="1" x14ac:dyDescent="0.35">
      <c r="C52" s="188" t="s">
        <v>111</v>
      </c>
      <c r="D52" s="161">
        <v>2017</v>
      </c>
      <c r="E52" s="189" t="s">
        <v>16</v>
      </c>
      <c r="F52" s="153">
        <f>VLOOKUP(G52,'Input keuzevariabelen'!$E$13:$I$131,2,FALSE)</f>
        <v>2</v>
      </c>
      <c r="G52" s="161" t="s">
        <v>105</v>
      </c>
      <c r="H52" s="215">
        <v>1181</v>
      </c>
      <c r="I52" s="154" t="str">
        <f>VLOOKUP(G52,'Input keuzevariabelen'!$E$13:$I$131,3,FALSE)</f>
        <v>GJ</v>
      </c>
      <c r="J52" s="181">
        <f>SUMIFS('Input keuzevariabelen'!$H$13:$H$131,'Input keuzevariabelen'!$E$13:$E$131,Data!G52,'Input keuzevariabelen'!$J$13:$J$131,Data!D52)</f>
        <v>35970</v>
      </c>
      <c r="K52" s="154" t="str">
        <f>VLOOKUP(G52,'Input keuzevariabelen'!$E$13:$I$131,5,FALSE)</f>
        <v>gram CO2/GJ</v>
      </c>
      <c r="L52" s="213">
        <f t="shared" si="0"/>
        <v>42.48057</v>
      </c>
      <c r="M52" s="161" t="s">
        <v>154</v>
      </c>
      <c r="N52" s="161"/>
      <c r="O52" s="162" t="s">
        <v>125</v>
      </c>
      <c r="T52"/>
    </row>
    <row r="53" spans="3:20" ht="17.399999999999999" thickTop="1" thickBot="1" x14ac:dyDescent="0.35">
      <c r="C53" s="188" t="s">
        <v>111</v>
      </c>
      <c r="D53" s="161">
        <v>2017</v>
      </c>
      <c r="E53" s="189" t="s">
        <v>16</v>
      </c>
      <c r="F53" s="153">
        <f>VLOOKUP(G53,'Input keuzevariabelen'!$E$13:$I$131,2,FALSE)</f>
        <v>2</v>
      </c>
      <c r="G53" s="161" t="s">
        <v>108</v>
      </c>
      <c r="H53" s="215">
        <v>127952</v>
      </c>
      <c r="I53" s="154" t="str">
        <f>VLOOKUP(G53,'Input keuzevariabelen'!$E$13:$I$131,3,FALSE)</f>
        <v>kWh</v>
      </c>
      <c r="J53" s="181">
        <f>SUMIFS('Input keuzevariabelen'!$H$13:$H$131,'Input keuzevariabelen'!$E$13:$E$131,Data!G53,'Input keuzevariabelen'!$J$13:$J$131,Data!D53)</f>
        <v>526</v>
      </c>
      <c r="K53" s="154" t="str">
        <f>VLOOKUP(G53,'Input keuzevariabelen'!$E$13:$I$131,5,FALSE)</f>
        <v>gram CO2/kWh</v>
      </c>
      <c r="L53" s="213">
        <f t="shared" si="0"/>
        <v>67.302751999999998</v>
      </c>
      <c r="M53" s="161" t="s">
        <v>154</v>
      </c>
      <c r="N53" s="161"/>
      <c r="O53" s="162"/>
      <c r="T53"/>
    </row>
    <row r="54" spans="3:20" ht="17.399999999999999" thickTop="1" thickBot="1" x14ac:dyDescent="0.35">
      <c r="C54" s="188" t="s">
        <v>111</v>
      </c>
      <c r="D54" s="161">
        <v>2017</v>
      </c>
      <c r="E54" s="189" t="s">
        <v>16</v>
      </c>
      <c r="F54" s="153" t="str">
        <f>VLOOKUP(G54,'Input keuzevariabelen'!$E$13:$I$131,2,FALSE)</f>
        <v>bt</v>
      </c>
      <c r="G54" s="161" t="s">
        <v>12</v>
      </c>
      <c r="H54" s="215">
        <v>55650</v>
      </c>
      <c r="I54" s="154" t="str">
        <f>VLOOKUP(G54,'Input keuzevariabelen'!$E$13:$I$131,3,FALSE)</f>
        <v>km</v>
      </c>
      <c r="J54" s="181">
        <f>SUMIFS('Input keuzevariabelen'!$H$13:$H$131,'Input keuzevariabelen'!$E$13:$E$131,Data!G54,'Input keuzevariabelen'!$J$13:$J$131,Data!D54)</f>
        <v>220</v>
      </c>
      <c r="K54" s="154" t="str">
        <f>VLOOKUP(G54,'Input keuzevariabelen'!$E$13:$I$131,5,FALSE)</f>
        <v>gram CO2/km</v>
      </c>
      <c r="L54" s="213">
        <f t="shared" si="0"/>
        <v>12.243</v>
      </c>
      <c r="M54" s="161" t="s">
        <v>154</v>
      </c>
      <c r="N54" s="161"/>
      <c r="O54" s="162"/>
      <c r="T54"/>
    </row>
    <row r="55" spans="3:20" ht="17.399999999999999" thickTop="1" thickBot="1" x14ac:dyDescent="0.35">
      <c r="C55" s="188" t="s">
        <v>111</v>
      </c>
      <c r="D55" s="161">
        <v>2017</v>
      </c>
      <c r="E55" s="189" t="s">
        <v>16</v>
      </c>
      <c r="F55" s="153" t="str">
        <f>VLOOKUP(G55,'Input keuzevariabelen'!$E$13:$I$131,2,FALSE)</f>
        <v>bt</v>
      </c>
      <c r="G55" s="161" t="s">
        <v>93</v>
      </c>
      <c r="H55" s="215">
        <v>30181</v>
      </c>
      <c r="I55" s="154" t="str">
        <f>VLOOKUP(G55,'Input keuzevariabelen'!$E$13:$I$131,3,FALSE)</f>
        <v>km</v>
      </c>
      <c r="J55" s="181">
        <f>SUMIFS('Input keuzevariabelen'!$H$13:$H$131,'Input keuzevariabelen'!$E$13:$E$131,Data!G55,'Input keuzevariabelen'!$J$13:$J$131,Data!D55)</f>
        <v>297</v>
      </c>
      <c r="K55" s="154" t="str">
        <f>VLOOKUP(G55,'Input keuzevariabelen'!$E$13:$I$131,5,FALSE)</f>
        <v>gram CO2/km</v>
      </c>
      <c r="L55" s="213">
        <f t="shared" si="0"/>
        <v>8.9637569999999993</v>
      </c>
      <c r="M55" s="161" t="s">
        <v>154</v>
      </c>
      <c r="N55" s="161"/>
      <c r="O55" s="162"/>
      <c r="T55"/>
    </row>
    <row r="56" spans="3:20" ht="17.399999999999999" thickTop="1" thickBot="1" x14ac:dyDescent="0.35">
      <c r="C56" s="188" t="s">
        <v>111</v>
      </c>
      <c r="D56" s="161">
        <v>2017</v>
      </c>
      <c r="E56" s="189" t="s">
        <v>16</v>
      </c>
      <c r="F56" s="153" t="str">
        <f>VLOOKUP(G56,'Input keuzevariabelen'!$E$13:$I$131,2,FALSE)</f>
        <v>bt</v>
      </c>
      <c r="G56" s="161" t="s">
        <v>94</v>
      </c>
      <c r="H56" s="215">
        <v>73325</v>
      </c>
      <c r="I56" s="154" t="str">
        <f>VLOOKUP(G56,'Input keuzevariabelen'!$E$13:$I$131,3,FALSE)</f>
        <v>km</v>
      </c>
      <c r="J56" s="181">
        <f>SUMIFS('Input keuzevariabelen'!$H$13:$H$131,'Input keuzevariabelen'!$E$13:$E$131,Data!G56,'Input keuzevariabelen'!$J$13:$J$131,Data!D56)</f>
        <v>200</v>
      </c>
      <c r="K56" s="154" t="str">
        <f>VLOOKUP(G56,'Input keuzevariabelen'!$E$13:$I$131,5,FALSE)</f>
        <v>gram CO2/km</v>
      </c>
      <c r="L56" s="213">
        <f t="shared" ref="L56" si="3">H56*J56/1000000</f>
        <v>14.664999999999999</v>
      </c>
      <c r="M56" s="161" t="s">
        <v>154</v>
      </c>
      <c r="N56" s="161"/>
      <c r="O56" s="162"/>
      <c r="T56"/>
    </row>
    <row r="57" spans="3:20" ht="17.399999999999999" thickTop="1" thickBot="1" x14ac:dyDescent="0.35">
      <c r="C57" s="188" t="s">
        <v>111</v>
      </c>
      <c r="D57" s="161">
        <v>2017</v>
      </c>
      <c r="E57" s="189" t="s">
        <v>16</v>
      </c>
      <c r="F57" s="153" t="str">
        <f>VLOOKUP(G57,'Input keuzevariabelen'!$E$13:$I$131,2,FALSE)</f>
        <v>bt</v>
      </c>
      <c r="G57" s="161" t="s">
        <v>95</v>
      </c>
      <c r="H57" s="215">
        <v>252437</v>
      </c>
      <c r="I57" s="154" t="str">
        <f>VLOOKUP(G57,'Input keuzevariabelen'!$E$13:$I$131,3,FALSE)</f>
        <v>km</v>
      </c>
      <c r="J57" s="181">
        <f>SUMIFS('Input keuzevariabelen'!$H$13:$H$131,'Input keuzevariabelen'!$E$13:$E$131,Data!G57,'Input keuzevariabelen'!$J$13:$J$131,Data!D57)</f>
        <v>147</v>
      </c>
      <c r="K57" s="154" t="str">
        <f>VLOOKUP(G57,'Input keuzevariabelen'!$E$13:$I$131,5,FALSE)</f>
        <v>gram CO2/km</v>
      </c>
      <c r="L57" s="213">
        <f t="shared" si="0"/>
        <v>37.108238999999998</v>
      </c>
      <c r="M57" s="161" t="s">
        <v>154</v>
      </c>
      <c r="N57" s="161"/>
      <c r="O57" s="162"/>
      <c r="T57"/>
    </row>
    <row r="58" spans="3:20" ht="17.399999999999999" thickTop="1" thickBot="1" x14ac:dyDescent="0.35">
      <c r="C58" s="188" t="s">
        <v>111</v>
      </c>
      <c r="D58" s="161">
        <v>2017</v>
      </c>
      <c r="E58" s="189" t="s">
        <v>16</v>
      </c>
      <c r="F58" s="153"/>
      <c r="G58" s="226" t="s">
        <v>85</v>
      </c>
      <c r="H58" s="215">
        <v>1084.5999999999999</v>
      </c>
      <c r="I58" s="154"/>
      <c r="J58" s="181"/>
      <c r="K58" s="154"/>
      <c r="L58" s="213"/>
      <c r="M58" s="161"/>
      <c r="N58" s="161"/>
      <c r="O58" s="162"/>
      <c r="T58"/>
    </row>
    <row r="59" spans="3:20" ht="17.399999999999999" thickTop="1" thickBot="1" x14ac:dyDescent="0.35">
      <c r="C59" s="188"/>
      <c r="D59" s="161"/>
      <c r="E59" s="189"/>
      <c r="F59" s="153"/>
      <c r="G59" s="161"/>
      <c r="H59" s="215"/>
      <c r="I59" s="154"/>
      <c r="J59" s="181"/>
      <c r="K59" s="154"/>
      <c r="L59" s="213"/>
      <c r="M59" s="161"/>
      <c r="N59" s="161"/>
      <c r="O59" s="265"/>
      <c r="T59"/>
    </row>
    <row r="60" spans="3:20" ht="17.399999999999999" thickTop="1" thickBot="1" x14ac:dyDescent="0.35">
      <c r="C60" s="188" t="s">
        <v>111</v>
      </c>
      <c r="D60" s="161">
        <v>2018</v>
      </c>
      <c r="E60" s="189" t="s">
        <v>16</v>
      </c>
      <c r="F60" s="153">
        <f>VLOOKUP(G60,'Input keuzevariabelen'!$E$13:$I$131,2,FALSE)</f>
        <v>1</v>
      </c>
      <c r="G60" s="161" t="s">
        <v>5</v>
      </c>
      <c r="H60" s="215">
        <v>8359</v>
      </c>
      <c r="I60" s="154" t="str">
        <f>VLOOKUP(G60,'Input keuzevariabelen'!$E$13:$I$131,3,FALSE)</f>
        <v>m3</v>
      </c>
      <c r="J60" s="181">
        <f>SUMIFS('Input keuzevariabelen'!$H$13:$H$131,'Input keuzevariabelen'!$E$13:$E$131,Data!G60,'Input keuzevariabelen'!$J$13:$J$131,Data!D60)</f>
        <v>1890</v>
      </c>
      <c r="K60" s="154" t="str">
        <f>VLOOKUP(G60,'Input keuzevariabelen'!$E$13:$I$131,5,FALSE)</f>
        <v>gram CO2/m3</v>
      </c>
      <c r="L60" s="213">
        <f t="shared" si="0"/>
        <v>15.79851</v>
      </c>
      <c r="M60" s="161" t="s">
        <v>155</v>
      </c>
      <c r="N60" s="161"/>
      <c r="O60" s="155" t="s">
        <v>112</v>
      </c>
      <c r="T60"/>
    </row>
    <row r="61" spans="3:20" ht="17.399999999999999" thickTop="1" thickBot="1" x14ac:dyDescent="0.35">
      <c r="C61" s="188" t="s">
        <v>111</v>
      </c>
      <c r="D61" s="161">
        <v>2018</v>
      </c>
      <c r="E61" s="189" t="s">
        <v>16</v>
      </c>
      <c r="F61" s="153">
        <f>VLOOKUP(G61,'Input keuzevariabelen'!$E$13:$I$131,2,FALSE)</f>
        <v>1</v>
      </c>
      <c r="G61" s="161" t="s">
        <v>5</v>
      </c>
      <c r="H61" s="215">
        <v>12449</v>
      </c>
      <c r="I61" s="154" t="str">
        <f>VLOOKUP(G61,'Input keuzevariabelen'!$E$13:$I$131,3,FALSE)</f>
        <v>m3</v>
      </c>
      <c r="J61" s="181">
        <f>SUMIFS('Input keuzevariabelen'!$H$13:$H$131,'Input keuzevariabelen'!$E$13:$E$131,Data!G61,'Input keuzevariabelen'!$J$13:$J$131,Data!D61)</f>
        <v>1890</v>
      </c>
      <c r="K61" s="154" t="str">
        <f>VLOOKUP(G61,'Input keuzevariabelen'!$E$13:$I$131,5,FALSE)</f>
        <v>gram CO2/m3</v>
      </c>
      <c r="L61" s="213">
        <f t="shared" si="0"/>
        <v>23.52861</v>
      </c>
      <c r="M61" s="161" t="s">
        <v>155</v>
      </c>
      <c r="N61" s="161"/>
      <c r="O61" s="162" t="s">
        <v>113</v>
      </c>
      <c r="T61"/>
    </row>
    <row r="62" spans="3:20" ht="17.399999999999999" thickTop="1" thickBot="1" x14ac:dyDescent="0.35">
      <c r="C62" s="188" t="s">
        <v>111</v>
      </c>
      <c r="D62" s="161">
        <v>2018</v>
      </c>
      <c r="E62" s="189" t="s">
        <v>16</v>
      </c>
      <c r="F62" s="153">
        <f>VLOOKUP(G62,'Input keuzevariabelen'!$E$13:$I$131,2,FALSE)</f>
        <v>1</v>
      </c>
      <c r="G62" s="161" t="s">
        <v>5</v>
      </c>
      <c r="H62" s="215">
        <v>3102</v>
      </c>
      <c r="I62" s="154" t="str">
        <f>VLOOKUP(G62,'Input keuzevariabelen'!$E$13:$I$131,3,FALSE)</f>
        <v>m3</v>
      </c>
      <c r="J62" s="181">
        <f>SUMIFS('Input keuzevariabelen'!$H$13:$H$131,'Input keuzevariabelen'!$E$13:$E$131,Data!G62,'Input keuzevariabelen'!$J$13:$J$131,Data!D62)</f>
        <v>1890</v>
      </c>
      <c r="K62" s="154" t="str">
        <f>VLOOKUP(G62,'Input keuzevariabelen'!$E$13:$I$131,5,FALSE)</f>
        <v>gram CO2/m3</v>
      </c>
      <c r="L62" s="213">
        <f t="shared" si="0"/>
        <v>5.8627799999999999</v>
      </c>
      <c r="M62" s="161" t="s">
        <v>155</v>
      </c>
      <c r="N62" s="161"/>
      <c r="O62" s="162" t="s">
        <v>114</v>
      </c>
      <c r="T62"/>
    </row>
    <row r="63" spans="3:20" ht="17.399999999999999" thickTop="1" thickBot="1" x14ac:dyDescent="0.35">
      <c r="C63" s="188" t="s">
        <v>111</v>
      </c>
      <c r="D63" s="161">
        <v>2018</v>
      </c>
      <c r="E63" s="189" t="s">
        <v>16</v>
      </c>
      <c r="F63" s="153">
        <f>VLOOKUP(G63,'Input keuzevariabelen'!$E$13:$I$131,2,FALSE)</f>
        <v>1</v>
      </c>
      <c r="G63" s="161" t="s">
        <v>5</v>
      </c>
      <c r="H63" s="215">
        <v>4494</v>
      </c>
      <c r="I63" s="154" t="str">
        <f>VLOOKUP(G63,'Input keuzevariabelen'!$E$13:$I$131,3,FALSE)</f>
        <v>m3</v>
      </c>
      <c r="J63" s="181">
        <f>SUMIFS('Input keuzevariabelen'!$H$13:$H$131,'Input keuzevariabelen'!$E$13:$E$131,Data!G63,'Input keuzevariabelen'!$J$13:$J$131,Data!D63)</f>
        <v>1890</v>
      </c>
      <c r="K63" s="154" t="str">
        <f>VLOOKUP(G63,'Input keuzevariabelen'!$E$13:$I$131,5,FALSE)</f>
        <v>gram CO2/m3</v>
      </c>
      <c r="L63" s="213">
        <f t="shared" si="0"/>
        <v>8.4936600000000002</v>
      </c>
      <c r="M63" s="161" t="s">
        <v>155</v>
      </c>
      <c r="N63" s="161"/>
      <c r="O63" s="162" t="s">
        <v>115</v>
      </c>
      <c r="T63"/>
    </row>
    <row r="64" spans="3:20" ht="17.399999999999999" thickTop="1" thickBot="1" x14ac:dyDescent="0.35">
      <c r="C64" s="188" t="s">
        <v>111</v>
      </c>
      <c r="D64" s="161">
        <v>2018</v>
      </c>
      <c r="E64" s="189" t="s">
        <v>16</v>
      </c>
      <c r="F64" s="153">
        <f>VLOOKUP(G64,'Input keuzevariabelen'!$E$13:$I$131,2,FALSE)</f>
        <v>1</v>
      </c>
      <c r="G64" s="161" t="s">
        <v>5</v>
      </c>
      <c r="H64" s="215">
        <v>3900</v>
      </c>
      <c r="I64" s="154" t="str">
        <f>VLOOKUP(G64,'Input keuzevariabelen'!$E$13:$I$131,3,FALSE)</f>
        <v>m3</v>
      </c>
      <c r="J64" s="181">
        <f>SUMIFS('Input keuzevariabelen'!$H$13:$H$131,'Input keuzevariabelen'!$E$13:$E$131,Data!G64,'Input keuzevariabelen'!$J$13:$J$131,Data!D64)</f>
        <v>1890</v>
      </c>
      <c r="K64" s="154" t="str">
        <f>VLOOKUP(G64,'Input keuzevariabelen'!$E$13:$I$131,5,FALSE)</f>
        <v>gram CO2/m3</v>
      </c>
      <c r="L64" s="213">
        <f t="shared" si="0"/>
        <v>7.3710000000000004</v>
      </c>
      <c r="M64" s="161" t="s">
        <v>155</v>
      </c>
      <c r="N64" s="161"/>
      <c r="O64" s="162" t="s">
        <v>117</v>
      </c>
      <c r="T64"/>
    </row>
    <row r="65" spans="3:20" ht="17.399999999999999" thickTop="1" thickBot="1" x14ac:dyDescent="0.35">
      <c r="C65" s="188" t="s">
        <v>111</v>
      </c>
      <c r="D65" s="161">
        <v>2018</v>
      </c>
      <c r="E65" s="189" t="s">
        <v>16</v>
      </c>
      <c r="F65" s="153">
        <f>VLOOKUP(G65,'Input keuzevariabelen'!$E$13:$I$131,2,FALSE)</f>
        <v>1</v>
      </c>
      <c r="G65" s="161" t="s">
        <v>5</v>
      </c>
      <c r="H65" s="215">
        <v>9610</v>
      </c>
      <c r="I65" s="154" t="str">
        <f>VLOOKUP(G65,'Input keuzevariabelen'!$E$13:$I$131,3,FALSE)</f>
        <v>m3</v>
      </c>
      <c r="J65" s="181">
        <f>SUMIFS('Input keuzevariabelen'!$H$13:$H$131,'Input keuzevariabelen'!$E$13:$E$131,Data!G65,'Input keuzevariabelen'!$J$13:$J$131,Data!D65)</f>
        <v>1890</v>
      </c>
      <c r="K65" s="154" t="str">
        <f>VLOOKUP(G65,'Input keuzevariabelen'!$E$13:$I$131,5,FALSE)</f>
        <v>gram CO2/m3</v>
      </c>
      <c r="L65" s="213">
        <f t="shared" si="0"/>
        <v>18.1629</v>
      </c>
      <c r="M65" s="161" t="s">
        <v>155</v>
      </c>
      <c r="N65" s="161"/>
      <c r="O65" s="162" t="s">
        <v>118</v>
      </c>
      <c r="T65"/>
    </row>
    <row r="66" spans="3:20" ht="17.399999999999999" thickTop="1" thickBot="1" x14ac:dyDescent="0.35">
      <c r="C66" s="188" t="s">
        <v>111</v>
      </c>
      <c r="D66" s="161">
        <v>2018</v>
      </c>
      <c r="E66" s="189" t="s">
        <v>16</v>
      </c>
      <c r="F66" s="153">
        <f>VLOOKUP(G66,'Input keuzevariabelen'!$E$13:$I$131,2,FALSE)</f>
        <v>1</v>
      </c>
      <c r="G66" s="161" t="s">
        <v>5</v>
      </c>
      <c r="H66" s="215">
        <v>2038</v>
      </c>
      <c r="I66" s="154" t="str">
        <f>VLOOKUP(G66,'Input keuzevariabelen'!$E$13:$I$131,3,FALSE)</f>
        <v>m3</v>
      </c>
      <c r="J66" s="181">
        <f>SUMIFS('Input keuzevariabelen'!$H$13:$H$131,'Input keuzevariabelen'!$E$13:$E$131,Data!G66,'Input keuzevariabelen'!$J$13:$J$131,Data!D66)</f>
        <v>1890</v>
      </c>
      <c r="K66" s="154" t="str">
        <f>VLOOKUP(G66,'Input keuzevariabelen'!$E$13:$I$131,5,FALSE)</f>
        <v>gram CO2/m3</v>
      </c>
      <c r="L66" s="213">
        <f t="shared" si="0"/>
        <v>3.85182</v>
      </c>
      <c r="M66" s="161" t="s">
        <v>155</v>
      </c>
      <c r="N66" s="161"/>
      <c r="O66" s="162" t="s">
        <v>119</v>
      </c>
      <c r="T66"/>
    </row>
    <row r="67" spans="3:20" ht="17.399999999999999" thickTop="1" thickBot="1" x14ac:dyDescent="0.35">
      <c r="C67" s="188" t="s">
        <v>111</v>
      </c>
      <c r="D67" s="161">
        <v>2018</v>
      </c>
      <c r="E67" s="189" t="s">
        <v>16</v>
      </c>
      <c r="F67" s="153">
        <f>VLOOKUP(G67,'Input keuzevariabelen'!$E$13:$I$131,2,FALSE)</f>
        <v>1</v>
      </c>
      <c r="G67" s="161" t="s">
        <v>5</v>
      </c>
      <c r="H67" s="215">
        <v>4874</v>
      </c>
      <c r="I67" s="154" t="str">
        <f>VLOOKUP(G67,'Input keuzevariabelen'!$E$13:$I$131,3,FALSE)</f>
        <v>m3</v>
      </c>
      <c r="J67" s="181">
        <f>SUMIFS('Input keuzevariabelen'!$H$13:$H$131,'Input keuzevariabelen'!$E$13:$E$131,Data!G67,'Input keuzevariabelen'!$J$13:$J$131,Data!D67)</f>
        <v>1890</v>
      </c>
      <c r="K67" s="154" t="str">
        <f>VLOOKUP(G67,'Input keuzevariabelen'!$E$13:$I$131,5,FALSE)</f>
        <v>gram CO2/m3</v>
      </c>
      <c r="L67" s="213">
        <f t="shared" si="0"/>
        <v>9.2118599999999997</v>
      </c>
      <c r="M67" s="161" t="s">
        <v>155</v>
      </c>
      <c r="N67" s="161"/>
      <c r="O67" s="162" t="s">
        <v>120</v>
      </c>
      <c r="T67"/>
    </row>
    <row r="68" spans="3:20" ht="17.399999999999999" thickTop="1" thickBot="1" x14ac:dyDescent="0.35">
      <c r="C68" s="188" t="s">
        <v>111</v>
      </c>
      <c r="D68" s="161">
        <v>2018</v>
      </c>
      <c r="E68" s="189" t="s">
        <v>16</v>
      </c>
      <c r="F68" s="153">
        <f>VLOOKUP(G68,'Input keuzevariabelen'!$E$13:$I$131,2,FALSE)</f>
        <v>1</v>
      </c>
      <c r="G68" s="161" t="s">
        <v>5</v>
      </c>
      <c r="H68" s="215">
        <v>21873</v>
      </c>
      <c r="I68" s="154" t="str">
        <f>VLOOKUP(G68,'Input keuzevariabelen'!$E$13:$I$131,3,FALSE)</f>
        <v>m3</v>
      </c>
      <c r="J68" s="181">
        <f>SUMIFS('Input keuzevariabelen'!$H$13:$H$131,'Input keuzevariabelen'!$E$13:$E$131,Data!G68,'Input keuzevariabelen'!$J$13:$J$131,Data!D68)</f>
        <v>1890</v>
      </c>
      <c r="K68" s="154" t="str">
        <f>VLOOKUP(G68,'Input keuzevariabelen'!$E$13:$I$131,5,FALSE)</f>
        <v>gram CO2/m3</v>
      </c>
      <c r="L68" s="213">
        <f t="shared" si="0"/>
        <v>41.339970000000001</v>
      </c>
      <c r="M68" s="161" t="s">
        <v>155</v>
      </c>
      <c r="N68" s="161"/>
      <c r="O68" s="159" t="s">
        <v>122</v>
      </c>
      <c r="T68"/>
    </row>
    <row r="69" spans="3:20" ht="17.399999999999999" thickTop="1" thickBot="1" x14ac:dyDescent="0.35">
      <c r="C69" s="188" t="s">
        <v>111</v>
      </c>
      <c r="D69" s="161">
        <v>2018</v>
      </c>
      <c r="E69" s="189" t="s">
        <v>16</v>
      </c>
      <c r="F69" s="153">
        <f>VLOOKUP(G69,'Input keuzevariabelen'!$E$13:$I$131,2,FALSE)</f>
        <v>1</v>
      </c>
      <c r="G69" s="161" t="s">
        <v>5</v>
      </c>
      <c r="H69" s="215">
        <v>3008</v>
      </c>
      <c r="I69" s="154" t="str">
        <f>VLOOKUP(G69,'Input keuzevariabelen'!$E$13:$I$131,3,FALSE)</f>
        <v>m3</v>
      </c>
      <c r="J69" s="181">
        <f>SUMIFS('Input keuzevariabelen'!$H$13:$H$131,'Input keuzevariabelen'!$E$13:$E$131,Data!G69,'Input keuzevariabelen'!$J$13:$J$131,Data!D69)</f>
        <v>1890</v>
      </c>
      <c r="K69" s="154" t="str">
        <f>VLOOKUP(G69,'Input keuzevariabelen'!$E$13:$I$131,5,FALSE)</f>
        <v>gram CO2/m3</v>
      </c>
      <c r="L69" s="213">
        <f t="shared" si="0"/>
        <v>5.6851200000000004</v>
      </c>
      <c r="M69" s="161" t="s">
        <v>155</v>
      </c>
      <c r="N69" s="161"/>
      <c r="O69" s="162" t="s">
        <v>124</v>
      </c>
      <c r="T69"/>
    </row>
    <row r="70" spans="3:20" ht="17.399999999999999" thickTop="1" thickBot="1" x14ac:dyDescent="0.35">
      <c r="C70" s="188" t="s">
        <v>111</v>
      </c>
      <c r="D70" s="161">
        <v>2018</v>
      </c>
      <c r="E70" s="189" t="s">
        <v>16</v>
      </c>
      <c r="F70" s="153">
        <f>VLOOKUP(G70,'Input keuzevariabelen'!$E$13:$I$131,2,FALSE)</f>
        <v>1</v>
      </c>
      <c r="G70" s="161" t="s">
        <v>31</v>
      </c>
      <c r="H70" s="215">
        <v>183</v>
      </c>
      <c r="I70" s="154" t="str">
        <f>VLOOKUP(G70,'Input keuzevariabelen'!$E$13:$I$131,3,FALSE)</f>
        <v>liter</v>
      </c>
      <c r="J70" s="181">
        <f>SUMIFS('Input keuzevariabelen'!$H$13:$H$131,'Input keuzevariabelen'!$E$13:$E$131,Data!G70,'Input keuzevariabelen'!$J$13:$J$131,Data!D70)</f>
        <v>3309</v>
      </c>
      <c r="K70" s="154" t="str">
        <f>VLOOKUP(G70,'Input keuzevariabelen'!$E$13:$I$131,5,FALSE)</f>
        <v>gram CO2/liter</v>
      </c>
      <c r="L70" s="213">
        <f t="shared" si="0"/>
        <v>0.60554699999999995</v>
      </c>
      <c r="M70" s="161" t="s">
        <v>155</v>
      </c>
      <c r="N70" s="161" t="s">
        <v>163</v>
      </c>
      <c r="O70" s="162" t="s">
        <v>125</v>
      </c>
      <c r="T70"/>
    </row>
    <row r="71" spans="3:20" ht="17.399999999999999" thickTop="1" thickBot="1" x14ac:dyDescent="0.35">
      <c r="C71" s="188" t="s">
        <v>111</v>
      </c>
      <c r="D71" s="161">
        <v>2018</v>
      </c>
      <c r="E71" s="189" t="s">
        <v>16</v>
      </c>
      <c r="F71" s="153">
        <f>VLOOKUP(G71,'Input keuzevariabelen'!$E$13:$I$131,2,FALSE)</f>
        <v>1</v>
      </c>
      <c r="G71" s="163" t="s">
        <v>92</v>
      </c>
      <c r="H71" s="216">
        <v>998877</v>
      </c>
      <c r="I71" s="154" t="str">
        <f>VLOOKUP(G71,'Input keuzevariabelen'!$E$13:$I$131,3,FALSE)</f>
        <v>liter</v>
      </c>
      <c r="J71" s="181">
        <f>SUMIFS('Input keuzevariabelen'!$H$13:$H$131,'Input keuzevariabelen'!$E$13:$E$131,Data!G71,'Input keuzevariabelen'!$J$13:$J$131,Data!D71)</f>
        <v>2884</v>
      </c>
      <c r="K71" s="154" t="str">
        <f>VLOOKUP(G71,'Input keuzevariabelen'!$E$13:$I$131,5,FALSE)</f>
        <v>gram CO2/liter</v>
      </c>
      <c r="L71" s="213">
        <f t="shared" si="0"/>
        <v>2880.7612680000002</v>
      </c>
      <c r="M71" s="161" t="s">
        <v>155</v>
      </c>
      <c r="N71" s="163"/>
      <c r="O71" s="164"/>
      <c r="T71"/>
    </row>
    <row r="72" spans="3:20" ht="17.399999999999999" thickTop="1" thickBot="1" x14ac:dyDescent="0.35">
      <c r="C72" s="188" t="s">
        <v>111</v>
      </c>
      <c r="D72" s="161">
        <v>2018</v>
      </c>
      <c r="E72" s="189" t="s">
        <v>16</v>
      </c>
      <c r="F72" s="153">
        <f>VLOOKUP(G72,'Input keuzevariabelen'!$E$13:$I$131,2,FALSE)</f>
        <v>1</v>
      </c>
      <c r="G72" s="161" t="s">
        <v>32</v>
      </c>
      <c r="H72" s="215">
        <v>892739</v>
      </c>
      <c r="I72" s="154" t="str">
        <f>VLOOKUP(G72,'Input keuzevariabelen'!$E$13:$I$131,3,FALSE)</f>
        <v>liter</v>
      </c>
      <c r="J72" s="181">
        <f>SUMIFS('Input keuzevariabelen'!$H$13:$H$131,'Input keuzevariabelen'!$E$13:$E$131,Data!G72,'Input keuzevariabelen'!$J$13:$J$131,Data!D72)</f>
        <v>3309</v>
      </c>
      <c r="K72" s="154" t="str">
        <f>VLOOKUP(G72,'Input keuzevariabelen'!$E$13:$I$131,5,FALSE)</f>
        <v>gram CO2/liter</v>
      </c>
      <c r="L72" s="213">
        <f t="shared" si="0"/>
        <v>2954.073351</v>
      </c>
      <c r="M72" s="161" t="s">
        <v>155</v>
      </c>
      <c r="N72" s="161"/>
      <c r="O72" s="162"/>
      <c r="T72"/>
    </row>
    <row r="73" spans="3:20" ht="17.399999999999999" thickTop="1" thickBot="1" x14ac:dyDescent="0.35">
      <c r="C73" s="188" t="s">
        <v>111</v>
      </c>
      <c r="D73" s="161">
        <v>2018</v>
      </c>
      <c r="E73" s="189" t="s">
        <v>16</v>
      </c>
      <c r="F73" s="153">
        <f>VLOOKUP(G73,'Input keuzevariabelen'!$E$13:$I$131,2,FALSE)</f>
        <v>1</v>
      </c>
      <c r="G73" s="161" t="s">
        <v>90</v>
      </c>
      <c r="H73" s="215">
        <v>2720</v>
      </c>
      <c r="I73" s="154" t="str">
        <f>VLOOKUP(G73,'Input keuzevariabelen'!$E$13:$I$131,3,FALSE)</f>
        <v>liter</v>
      </c>
      <c r="J73" s="181">
        <f>SUMIFS('Input keuzevariabelen'!$H$13:$H$131,'Input keuzevariabelen'!$E$13:$E$131,Data!G73,'Input keuzevariabelen'!$J$13:$J$131,Data!D73)</f>
        <v>1806</v>
      </c>
      <c r="K73" s="154" t="str">
        <f>VLOOKUP(G73,'Input keuzevariabelen'!$E$13:$I$131,5,FALSE)</f>
        <v>gram CO2/liter</v>
      </c>
      <c r="L73" s="213">
        <f t="shared" si="0"/>
        <v>4.9123200000000002</v>
      </c>
      <c r="M73" s="161" t="s">
        <v>155</v>
      </c>
      <c r="N73" s="161"/>
      <c r="O73" s="162"/>
      <c r="T73"/>
    </row>
    <row r="74" spans="3:20" ht="17.399999999999999" thickTop="1" thickBot="1" x14ac:dyDescent="0.35">
      <c r="C74" s="188" t="s">
        <v>111</v>
      </c>
      <c r="D74" s="161">
        <v>2018</v>
      </c>
      <c r="E74" s="189" t="s">
        <v>16</v>
      </c>
      <c r="F74" s="153">
        <f>VLOOKUP(G74,'Input keuzevariabelen'!$E$13:$I$131,2,FALSE)</f>
        <v>2</v>
      </c>
      <c r="G74" s="161" t="s">
        <v>30</v>
      </c>
      <c r="H74" s="215">
        <v>54655</v>
      </c>
      <c r="I74" s="154" t="str">
        <f>VLOOKUP(G74,'Input keuzevariabelen'!$E$13:$I$131,3,FALSE)</f>
        <v>kWh</v>
      </c>
      <c r="J74" s="181">
        <f>SUMIFS('Input keuzevariabelen'!$H$13:$H$131,'Input keuzevariabelen'!$E$13:$E$131,Data!G74,'Input keuzevariabelen'!$J$13:$J$131,Data!D74)</f>
        <v>649</v>
      </c>
      <c r="K74" s="154" t="str">
        <f>VLOOKUP(G74,'Input keuzevariabelen'!$E$13:$I$131,5,FALSE)</f>
        <v>gram CO2/kWh</v>
      </c>
      <c r="L74" s="213">
        <f t="shared" ref="L74:L115" si="4">H74*J74/1000000</f>
        <v>35.471094999999998</v>
      </c>
      <c r="M74" s="161" t="s">
        <v>155</v>
      </c>
      <c r="N74" s="161"/>
      <c r="O74" s="155" t="s">
        <v>112</v>
      </c>
      <c r="T74"/>
    </row>
    <row r="75" spans="3:20" ht="17.399999999999999" thickTop="1" thickBot="1" x14ac:dyDescent="0.35">
      <c r="C75" s="188" t="s">
        <v>111</v>
      </c>
      <c r="D75" s="161">
        <v>2018</v>
      </c>
      <c r="E75" s="189" t="s">
        <v>16</v>
      </c>
      <c r="F75" s="153">
        <f>VLOOKUP(G75,'Input keuzevariabelen'!$E$13:$I$131,2,FALSE)</f>
        <v>2</v>
      </c>
      <c r="G75" s="161" t="s">
        <v>30</v>
      </c>
      <c r="H75" s="215">
        <v>212758</v>
      </c>
      <c r="I75" s="154" t="str">
        <f>VLOOKUP(G75,'Input keuzevariabelen'!$E$13:$I$131,3,FALSE)</f>
        <v>kWh</v>
      </c>
      <c r="J75" s="181">
        <f>SUMIFS('Input keuzevariabelen'!$H$13:$H$131,'Input keuzevariabelen'!$E$13:$E$131,Data!G75,'Input keuzevariabelen'!$J$13:$J$131,Data!D75)</f>
        <v>649</v>
      </c>
      <c r="K75" s="154" t="str">
        <f>VLOOKUP(G75,'Input keuzevariabelen'!$E$13:$I$131,5,FALSE)</f>
        <v>gram CO2/kWh</v>
      </c>
      <c r="L75" s="213">
        <f t="shared" si="4"/>
        <v>138.07994199999999</v>
      </c>
      <c r="M75" s="161" t="s">
        <v>155</v>
      </c>
      <c r="N75" s="161"/>
      <c r="O75" s="162" t="s">
        <v>113</v>
      </c>
      <c r="T75"/>
    </row>
    <row r="76" spans="3:20" ht="17.399999999999999" thickTop="1" thickBot="1" x14ac:dyDescent="0.35">
      <c r="C76" s="188" t="s">
        <v>111</v>
      </c>
      <c r="D76" s="161">
        <v>2018</v>
      </c>
      <c r="E76" s="189" t="s">
        <v>16</v>
      </c>
      <c r="F76" s="153">
        <f>VLOOKUP(G76,'Input keuzevariabelen'!$E$13:$I$131,2,FALSE)</f>
        <v>2</v>
      </c>
      <c r="G76" s="161" t="s">
        <v>30</v>
      </c>
      <c r="H76" s="215">
        <v>16195</v>
      </c>
      <c r="I76" s="154" t="str">
        <f>VLOOKUP(G76,'Input keuzevariabelen'!$E$13:$I$131,3,FALSE)</f>
        <v>kWh</v>
      </c>
      <c r="J76" s="181">
        <f>SUMIFS('Input keuzevariabelen'!$H$13:$H$131,'Input keuzevariabelen'!$E$13:$E$131,Data!G76,'Input keuzevariabelen'!$J$13:$J$131,Data!D76)</f>
        <v>649</v>
      </c>
      <c r="K76" s="154" t="str">
        <f>VLOOKUP(G76,'Input keuzevariabelen'!$E$13:$I$131,5,FALSE)</f>
        <v>gram CO2/kWh</v>
      </c>
      <c r="L76" s="213">
        <f t="shared" si="4"/>
        <v>10.510555</v>
      </c>
      <c r="M76" s="161" t="s">
        <v>155</v>
      </c>
      <c r="N76" s="161"/>
      <c r="O76" s="162" t="s">
        <v>114</v>
      </c>
      <c r="T76"/>
    </row>
    <row r="77" spans="3:20" ht="17.399999999999999" thickTop="1" thickBot="1" x14ac:dyDescent="0.35">
      <c r="C77" s="188" t="s">
        <v>111</v>
      </c>
      <c r="D77" s="161">
        <v>2018</v>
      </c>
      <c r="E77" s="189" t="s">
        <v>16</v>
      </c>
      <c r="F77" s="153">
        <f>VLOOKUP(G77,'Input keuzevariabelen'!$E$13:$I$131,2,FALSE)</f>
        <v>2</v>
      </c>
      <c r="G77" s="161" t="s">
        <v>30</v>
      </c>
      <c r="H77" s="215">
        <v>22718</v>
      </c>
      <c r="I77" s="154" t="str">
        <f>VLOOKUP(G77,'Input keuzevariabelen'!$E$13:$I$131,3,FALSE)</f>
        <v>kWh</v>
      </c>
      <c r="J77" s="181">
        <f>SUMIFS('Input keuzevariabelen'!$H$13:$H$131,'Input keuzevariabelen'!$E$13:$E$131,Data!G77,'Input keuzevariabelen'!$J$13:$J$131,Data!D77)</f>
        <v>649</v>
      </c>
      <c r="K77" s="154" t="str">
        <f>VLOOKUP(G77,'Input keuzevariabelen'!$E$13:$I$131,5,FALSE)</f>
        <v>gram CO2/kWh</v>
      </c>
      <c r="L77" s="213">
        <f t="shared" si="4"/>
        <v>14.743982000000001</v>
      </c>
      <c r="M77" s="161" t="s">
        <v>155</v>
      </c>
      <c r="N77" s="161"/>
      <c r="O77" s="162" t="s">
        <v>115</v>
      </c>
      <c r="T77"/>
    </row>
    <row r="78" spans="3:20" ht="17.399999999999999" thickTop="1" thickBot="1" x14ac:dyDescent="0.35">
      <c r="C78" s="188" t="s">
        <v>111</v>
      </c>
      <c r="D78" s="161">
        <v>2018</v>
      </c>
      <c r="E78" s="189" t="s">
        <v>16</v>
      </c>
      <c r="F78" s="153">
        <f>VLOOKUP(G78,'Input keuzevariabelen'!$E$13:$I$131,2,FALSE)</f>
        <v>2</v>
      </c>
      <c r="G78" s="161" t="s">
        <v>30</v>
      </c>
      <c r="H78" s="215">
        <v>25500</v>
      </c>
      <c r="I78" s="154" t="str">
        <f>VLOOKUP(G78,'Input keuzevariabelen'!$E$13:$I$131,3,FALSE)</f>
        <v>kWh</v>
      </c>
      <c r="J78" s="181">
        <f>SUMIFS('Input keuzevariabelen'!$H$13:$H$131,'Input keuzevariabelen'!$E$13:$E$131,Data!G78,'Input keuzevariabelen'!$J$13:$J$131,Data!D78)</f>
        <v>649</v>
      </c>
      <c r="K78" s="154" t="str">
        <f>VLOOKUP(G78,'Input keuzevariabelen'!$E$13:$I$131,5,FALSE)</f>
        <v>gram CO2/kWh</v>
      </c>
      <c r="L78" s="213">
        <f t="shared" si="4"/>
        <v>16.549499999999998</v>
      </c>
      <c r="M78" s="161" t="s">
        <v>155</v>
      </c>
      <c r="N78" s="161"/>
      <c r="O78" s="162" t="s">
        <v>117</v>
      </c>
      <c r="T78"/>
    </row>
    <row r="79" spans="3:20" ht="17.399999999999999" thickTop="1" thickBot="1" x14ac:dyDescent="0.35">
      <c r="C79" s="188" t="s">
        <v>111</v>
      </c>
      <c r="D79" s="161">
        <v>2018</v>
      </c>
      <c r="E79" s="189" t="s">
        <v>16</v>
      </c>
      <c r="F79" s="153">
        <f>VLOOKUP(G79,'Input keuzevariabelen'!$E$13:$I$131,2,FALSE)</f>
        <v>2</v>
      </c>
      <c r="G79" s="161" t="s">
        <v>30</v>
      </c>
      <c r="H79" s="215">
        <v>46612</v>
      </c>
      <c r="I79" s="154" t="str">
        <f>VLOOKUP(G79,'Input keuzevariabelen'!$E$13:$I$131,3,FALSE)</f>
        <v>kWh</v>
      </c>
      <c r="J79" s="181">
        <f>SUMIFS('Input keuzevariabelen'!$H$13:$H$131,'Input keuzevariabelen'!$E$13:$E$131,Data!G79,'Input keuzevariabelen'!$J$13:$J$131,Data!D79)</f>
        <v>649</v>
      </c>
      <c r="K79" s="154" t="str">
        <f>VLOOKUP(G79,'Input keuzevariabelen'!$E$13:$I$131,5,FALSE)</f>
        <v>gram CO2/kWh</v>
      </c>
      <c r="L79" s="213">
        <f t="shared" si="4"/>
        <v>30.251187999999999</v>
      </c>
      <c r="M79" s="161" t="s">
        <v>155</v>
      </c>
      <c r="N79" s="161"/>
      <c r="O79" s="162" t="s">
        <v>116</v>
      </c>
      <c r="T79"/>
    </row>
    <row r="80" spans="3:20" ht="17.399999999999999" thickTop="1" thickBot="1" x14ac:dyDescent="0.35">
      <c r="C80" s="188" t="s">
        <v>111</v>
      </c>
      <c r="D80" s="161">
        <v>2018</v>
      </c>
      <c r="E80" s="189" t="s">
        <v>16</v>
      </c>
      <c r="F80" s="153">
        <f>VLOOKUP(G80,'Input keuzevariabelen'!$E$13:$I$131,2,FALSE)</f>
        <v>2</v>
      </c>
      <c r="G80" s="161" t="s">
        <v>30</v>
      </c>
      <c r="H80" s="215">
        <v>48483</v>
      </c>
      <c r="I80" s="154" t="str">
        <f>VLOOKUP(G80,'Input keuzevariabelen'!$E$13:$I$131,3,FALSE)</f>
        <v>kWh</v>
      </c>
      <c r="J80" s="181">
        <f>SUMIFS('Input keuzevariabelen'!$H$13:$H$131,'Input keuzevariabelen'!$E$13:$E$131,Data!G80,'Input keuzevariabelen'!$J$13:$J$131,Data!D80)</f>
        <v>649</v>
      </c>
      <c r="K80" s="154" t="str">
        <f>VLOOKUP(G80,'Input keuzevariabelen'!$E$13:$I$131,5,FALSE)</f>
        <v>gram CO2/kWh</v>
      </c>
      <c r="L80" s="213">
        <f t="shared" ref="L80:L109" si="5">H80*J80/1000000</f>
        <v>31.465467</v>
      </c>
      <c r="M80" s="161" t="s">
        <v>155</v>
      </c>
      <c r="N80" s="161"/>
      <c r="O80" s="162" t="s">
        <v>118</v>
      </c>
      <c r="T80"/>
    </row>
    <row r="81" spans="3:20" ht="17.399999999999999" thickTop="1" thickBot="1" x14ac:dyDescent="0.35">
      <c r="C81" s="188" t="s">
        <v>111</v>
      </c>
      <c r="D81" s="161">
        <v>2018</v>
      </c>
      <c r="E81" s="189" t="s">
        <v>16</v>
      </c>
      <c r="F81" s="153">
        <f>VLOOKUP(G81,'Input keuzevariabelen'!$E$13:$I$131,2,FALSE)</f>
        <v>2</v>
      </c>
      <c r="G81" s="161" t="s">
        <v>30</v>
      </c>
      <c r="H81" s="215">
        <v>13325</v>
      </c>
      <c r="I81" s="154" t="str">
        <f>VLOOKUP(G81,'Input keuzevariabelen'!$E$13:$I$131,3,FALSE)</f>
        <v>kWh</v>
      </c>
      <c r="J81" s="181">
        <f>SUMIFS('Input keuzevariabelen'!$H$13:$H$131,'Input keuzevariabelen'!$E$13:$E$131,Data!G81,'Input keuzevariabelen'!$J$13:$J$131,Data!D81)</f>
        <v>649</v>
      </c>
      <c r="K81" s="154" t="str">
        <f>VLOOKUP(G81,'Input keuzevariabelen'!$E$13:$I$131,5,FALSE)</f>
        <v>gram CO2/kWh</v>
      </c>
      <c r="L81" s="213">
        <f t="shared" si="5"/>
        <v>8.6479250000000008</v>
      </c>
      <c r="M81" s="161" t="s">
        <v>155</v>
      </c>
      <c r="N81" s="161"/>
      <c r="O81" s="162" t="s">
        <v>119</v>
      </c>
      <c r="T81"/>
    </row>
    <row r="82" spans="3:20" ht="17.399999999999999" thickTop="1" thickBot="1" x14ac:dyDescent="0.35">
      <c r="C82" s="188" t="s">
        <v>111</v>
      </c>
      <c r="D82" s="161">
        <v>2018</v>
      </c>
      <c r="E82" s="189" t="s">
        <v>16</v>
      </c>
      <c r="F82" s="153">
        <f>VLOOKUP(G82,'Input keuzevariabelen'!$E$13:$I$131,2,FALSE)</f>
        <v>2</v>
      </c>
      <c r="G82" s="161" t="s">
        <v>30</v>
      </c>
      <c r="H82" s="215">
        <v>28927</v>
      </c>
      <c r="I82" s="154" t="str">
        <f>VLOOKUP(G82,'Input keuzevariabelen'!$E$13:$I$131,3,FALSE)</f>
        <v>kWh</v>
      </c>
      <c r="J82" s="181">
        <f>SUMIFS('Input keuzevariabelen'!$H$13:$H$131,'Input keuzevariabelen'!$E$13:$E$131,Data!G82,'Input keuzevariabelen'!$J$13:$J$131,Data!D82)</f>
        <v>649</v>
      </c>
      <c r="K82" s="154" t="str">
        <f>VLOOKUP(G82,'Input keuzevariabelen'!$E$13:$I$131,5,FALSE)</f>
        <v>gram CO2/kWh</v>
      </c>
      <c r="L82" s="213">
        <f t="shared" si="5"/>
        <v>18.773623000000001</v>
      </c>
      <c r="M82" s="161" t="s">
        <v>155</v>
      </c>
      <c r="N82" s="161"/>
      <c r="O82" s="162" t="s">
        <v>120</v>
      </c>
      <c r="T82"/>
    </row>
    <row r="83" spans="3:20" ht="17.399999999999999" thickTop="1" thickBot="1" x14ac:dyDescent="0.35">
      <c r="C83" s="188" t="s">
        <v>111</v>
      </c>
      <c r="D83" s="161">
        <v>2018</v>
      </c>
      <c r="E83" s="189" t="s">
        <v>16</v>
      </c>
      <c r="F83" s="153">
        <f>VLOOKUP(G83,'Input keuzevariabelen'!$E$13:$I$131,2,FALSE)</f>
        <v>2</v>
      </c>
      <c r="G83" s="161" t="s">
        <v>30</v>
      </c>
      <c r="H83" s="215">
        <v>166626</v>
      </c>
      <c r="I83" s="154" t="str">
        <f>VLOOKUP(G83,'Input keuzevariabelen'!$E$13:$I$131,3,FALSE)</f>
        <v>kWh</v>
      </c>
      <c r="J83" s="181">
        <f>SUMIFS('Input keuzevariabelen'!$H$13:$H$131,'Input keuzevariabelen'!$E$13:$E$131,Data!G83,'Input keuzevariabelen'!$J$13:$J$131,Data!D83)</f>
        <v>649</v>
      </c>
      <c r="K83" s="154" t="str">
        <f>VLOOKUP(G83,'Input keuzevariabelen'!$E$13:$I$131,5,FALSE)</f>
        <v>gram CO2/kWh</v>
      </c>
      <c r="L83" s="213">
        <f t="shared" si="5"/>
        <v>108.14027400000001</v>
      </c>
      <c r="M83" s="161" t="s">
        <v>155</v>
      </c>
      <c r="N83" s="161"/>
      <c r="O83" s="162" t="s">
        <v>122</v>
      </c>
      <c r="T83"/>
    </row>
    <row r="84" spans="3:20" ht="17.399999999999999" thickTop="1" thickBot="1" x14ac:dyDescent="0.35">
      <c r="C84" s="188" t="s">
        <v>111</v>
      </c>
      <c r="D84" s="161">
        <v>2018</v>
      </c>
      <c r="E84" s="189" t="s">
        <v>16</v>
      </c>
      <c r="F84" s="153">
        <f>VLOOKUP(G84,'Input keuzevariabelen'!$E$13:$I$131,2,FALSE)</f>
        <v>2</v>
      </c>
      <c r="G84" s="161" t="s">
        <v>30</v>
      </c>
      <c r="H84" s="215">
        <v>15652</v>
      </c>
      <c r="I84" s="154" t="str">
        <f>VLOOKUP(G84,'Input keuzevariabelen'!$E$13:$I$131,3,FALSE)</f>
        <v>kWh</v>
      </c>
      <c r="J84" s="181">
        <f>SUMIFS('Input keuzevariabelen'!$H$13:$H$131,'Input keuzevariabelen'!$E$13:$E$131,Data!G84,'Input keuzevariabelen'!$J$13:$J$131,Data!D84)</f>
        <v>649</v>
      </c>
      <c r="K84" s="154" t="str">
        <f>VLOOKUP(G84,'Input keuzevariabelen'!$E$13:$I$131,5,FALSE)</f>
        <v>gram CO2/kWh</v>
      </c>
      <c r="L84" s="213">
        <f t="shared" si="5"/>
        <v>10.158148000000001</v>
      </c>
      <c r="M84" s="161" t="s">
        <v>155</v>
      </c>
      <c r="N84" s="161"/>
      <c r="O84" s="162" t="s">
        <v>124</v>
      </c>
      <c r="T84"/>
    </row>
    <row r="85" spans="3:20" ht="17.399999999999999" thickTop="1" thickBot="1" x14ac:dyDescent="0.35">
      <c r="C85" s="188" t="s">
        <v>111</v>
      </c>
      <c r="D85" s="161">
        <v>2018</v>
      </c>
      <c r="E85" s="189" t="s">
        <v>16</v>
      </c>
      <c r="F85" s="153">
        <f>VLOOKUP(G85,'Input keuzevariabelen'!$E$13:$I$131,2,FALSE)</f>
        <v>2</v>
      </c>
      <c r="G85" s="161" t="s">
        <v>30</v>
      </c>
      <c r="H85" s="215">
        <v>590446</v>
      </c>
      <c r="I85" s="154" t="str">
        <f>VLOOKUP(G85,'Input keuzevariabelen'!$E$13:$I$131,3,FALSE)</f>
        <v>kWh</v>
      </c>
      <c r="J85" s="181">
        <f>SUMIFS('Input keuzevariabelen'!$H$13:$H$131,'Input keuzevariabelen'!$E$13:$E$131,Data!G85,'Input keuzevariabelen'!$J$13:$J$131,Data!D85)</f>
        <v>649</v>
      </c>
      <c r="K85" s="154" t="str">
        <f>VLOOKUP(G85,'Input keuzevariabelen'!$E$13:$I$131,5,FALSE)</f>
        <v>gram CO2/kWh</v>
      </c>
      <c r="L85" s="213">
        <f t="shared" si="5"/>
        <v>383.199454</v>
      </c>
      <c r="M85" s="161" t="s">
        <v>155</v>
      </c>
      <c r="N85" s="161"/>
      <c r="O85" s="162" t="s">
        <v>125</v>
      </c>
      <c r="T85"/>
    </row>
    <row r="86" spans="3:20" ht="17.399999999999999" thickTop="1" thickBot="1" x14ac:dyDescent="0.35">
      <c r="C86" s="188" t="s">
        <v>111</v>
      </c>
      <c r="D86" s="161">
        <v>2018</v>
      </c>
      <c r="E86" s="189" t="s">
        <v>16</v>
      </c>
      <c r="F86" s="153">
        <f>VLOOKUP(G86,'Input keuzevariabelen'!$E$13:$I$131,2,FALSE)</f>
        <v>2</v>
      </c>
      <c r="G86" s="161" t="s">
        <v>105</v>
      </c>
      <c r="H86" s="215">
        <v>134</v>
      </c>
      <c r="I86" s="154" t="str">
        <f>VLOOKUP(G86,'Input keuzevariabelen'!$E$13:$I$131,3,FALSE)</f>
        <v>GJ</v>
      </c>
      <c r="J86" s="181">
        <f>SUMIFS('Input keuzevariabelen'!$H$13:$H$131,'Input keuzevariabelen'!$E$13:$E$131,Data!G86,'Input keuzevariabelen'!$J$13:$J$131,Data!D86)</f>
        <v>35970</v>
      </c>
      <c r="K86" s="154" t="str">
        <f>VLOOKUP(G86,'Input keuzevariabelen'!$E$13:$I$131,5,FALSE)</f>
        <v>gram CO2/GJ</v>
      </c>
      <c r="L86" s="213">
        <f t="shared" ref="L86" si="6">H86*J86/1000000</f>
        <v>4.8199800000000002</v>
      </c>
      <c r="M86" s="161" t="s">
        <v>155</v>
      </c>
      <c r="N86" s="161"/>
      <c r="O86" s="162" t="s">
        <v>116</v>
      </c>
      <c r="T86"/>
    </row>
    <row r="87" spans="3:20" ht="17.399999999999999" thickTop="1" thickBot="1" x14ac:dyDescent="0.35">
      <c r="C87" s="188" t="s">
        <v>111</v>
      </c>
      <c r="D87" s="161">
        <v>2018</v>
      </c>
      <c r="E87" s="189" t="s">
        <v>16</v>
      </c>
      <c r="F87" s="153">
        <f>VLOOKUP(G87,'Input keuzevariabelen'!$E$13:$I$131,2,FALSE)</f>
        <v>2</v>
      </c>
      <c r="G87" s="161" t="s">
        <v>105</v>
      </c>
      <c r="H87" s="215">
        <v>1255</v>
      </c>
      <c r="I87" s="154" t="str">
        <f>VLOOKUP(G87,'Input keuzevariabelen'!$E$13:$I$131,3,FALSE)</f>
        <v>GJ</v>
      </c>
      <c r="J87" s="181">
        <f>SUMIFS('Input keuzevariabelen'!$H$13:$H$131,'Input keuzevariabelen'!$E$13:$E$131,Data!G87,'Input keuzevariabelen'!$J$13:$J$131,Data!D87)</f>
        <v>35970</v>
      </c>
      <c r="K87" s="154" t="str">
        <f>VLOOKUP(G87,'Input keuzevariabelen'!$E$13:$I$131,5,FALSE)</f>
        <v>gram CO2/GJ</v>
      </c>
      <c r="L87" s="213">
        <f t="shared" si="5"/>
        <v>45.14235</v>
      </c>
      <c r="M87" s="161" t="s">
        <v>155</v>
      </c>
      <c r="N87" s="161"/>
      <c r="O87" s="162" t="s">
        <v>125</v>
      </c>
      <c r="T87"/>
    </row>
    <row r="88" spans="3:20" ht="17.399999999999999" thickTop="1" thickBot="1" x14ac:dyDescent="0.35">
      <c r="C88" s="188" t="s">
        <v>111</v>
      </c>
      <c r="D88" s="161">
        <v>2018</v>
      </c>
      <c r="E88" s="189" t="s">
        <v>16</v>
      </c>
      <c r="F88" s="153">
        <f>VLOOKUP(G88,'Input keuzevariabelen'!$E$13:$I$131,2,FALSE)</f>
        <v>2</v>
      </c>
      <c r="G88" s="161" t="s">
        <v>108</v>
      </c>
      <c r="H88" s="215">
        <v>142056</v>
      </c>
      <c r="I88" s="154" t="str">
        <f>VLOOKUP(G88,'Input keuzevariabelen'!$E$13:$I$131,3,FALSE)</f>
        <v>kWh</v>
      </c>
      <c r="J88" s="181">
        <f>SUMIFS('Input keuzevariabelen'!$H$13:$H$131,'Input keuzevariabelen'!$E$13:$E$131,Data!G88,'Input keuzevariabelen'!$J$13:$J$131,Data!D88)</f>
        <v>649</v>
      </c>
      <c r="K88" s="154" t="str">
        <f>VLOOKUP(G88,'Input keuzevariabelen'!$E$13:$I$131,5,FALSE)</f>
        <v>gram CO2/kWh</v>
      </c>
      <c r="L88" s="213">
        <f t="shared" ref="L88:L91" si="7">H88*J88/1000000</f>
        <v>92.194344000000001</v>
      </c>
      <c r="M88" s="161" t="s">
        <v>155</v>
      </c>
      <c r="N88" s="161"/>
      <c r="O88" s="162"/>
      <c r="T88"/>
    </row>
    <row r="89" spans="3:20" ht="17.399999999999999" thickTop="1" thickBot="1" x14ac:dyDescent="0.35">
      <c r="C89" s="188" t="s">
        <v>111</v>
      </c>
      <c r="D89" s="161">
        <v>2018</v>
      </c>
      <c r="E89" s="189" t="s">
        <v>16</v>
      </c>
      <c r="F89" s="153" t="str">
        <f>VLOOKUP(G89,'Input keuzevariabelen'!$E$13:$I$131,2,FALSE)</f>
        <v>bt</v>
      </c>
      <c r="G89" s="161" t="s">
        <v>12</v>
      </c>
      <c r="H89" s="215">
        <v>539271</v>
      </c>
      <c r="I89" s="154" t="str">
        <f>VLOOKUP(G89,'Input keuzevariabelen'!$E$13:$I$131,3,FALSE)</f>
        <v>km</v>
      </c>
      <c r="J89" s="181">
        <f>SUMIFS('Input keuzevariabelen'!$H$13:$H$131,'Input keuzevariabelen'!$E$13:$E$131,Data!G89,'Input keuzevariabelen'!$J$13:$J$131,Data!D89)</f>
        <v>220</v>
      </c>
      <c r="K89" s="154" t="str">
        <f>VLOOKUP(G89,'Input keuzevariabelen'!$E$13:$I$131,5,FALSE)</f>
        <v>gram CO2/km</v>
      </c>
      <c r="L89" s="213">
        <f t="shared" si="7"/>
        <v>118.63961999999999</v>
      </c>
      <c r="M89" s="161" t="s">
        <v>155</v>
      </c>
      <c r="N89" s="161"/>
      <c r="O89" s="162"/>
      <c r="T89"/>
    </row>
    <row r="90" spans="3:20" ht="17.399999999999999" thickTop="1" thickBot="1" x14ac:dyDescent="0.35">
      <c r="C90" s="188" t="s">
        <v>111</v>
      </c>
      <c r="D90" s="161">
        <v>2018</v>
      </c>
      <c r="E90" s="189" t="s">
        <v>16</v>
      </c>
      <c r="F90" s="153" t="str">
        <f>VLOOKUP(G90,'Input keuzevariabelen'!$E$13:$I$131,2,FALSE)</f>
        <v>bt</v>
      </c>
      <c r="G90" s="161" t="s">
        <v>93</v>
      </c>
      <c r="H90" s="215">
        <v>6450</v>
      </c>
      <c r="I90" s="154" t="str">
        <f>VLOOKUP(G90,'Input keuzevariabelen'!$E$13:$I$131,3,FALSE)</f>
        <v>km</v>
      </c>
      <c r="J90" s="181">
        <f>SUMIFS('Input keuzevariabelen'!$H$13:$H$131,'Input keuzevariabelen'!$E$13:$E$131,Data!G90,'Input keuzevariabelen'!$J$13:$J$131,Data!D90)</f>
        <v>297</v>
      </c>
      <c r="K90" s="154" t="str">
        <f>VLOOKUP(G90,'Input keuzevariabelen'!$E$13:$I$131,5,FALSE)</f>
        <v>gram CO2/km</v>
      </c>
      <c r="L90" s="213">
        <f t="shared" ref="L90" si="8">H90*J90/1000000</f>
        <v>1.9156500000000001</v>
      </c>
      <c r="M90" s="161" t="s">
        <v>155</v>
      </c>
      <c r="N90" s="161"/>
      <c r="O90" s="162"/>
      <c r="T90"/>
    </row>
    <row r="91" spans="3:20" ht="17.399999999999999" thickTop="1" thickBot="1" x14ac:dyDescent="0.35">
      <c r="C91" s="188" t="s">
        <v>111</v>
      </c>
      <c r="D91" s="161">
        <v>2018</v>
      </c>
      <c r="E91" s="189" t="s">
        <v>16</v>
      </c>
      <c r="F91" s="153" t="str">
        <f>VLOOKUP(G91,'Input keuzevariabelen'!$E$13:$I$131,2,FALSE)</f>
        <v>bt</v>
      </c>
      <c r="G91" s="161" t="s">
        <v>94</v>
      </c>
      <c r="H91" s="215">
        <v>16793</v>
      </c>
      <c r="I91" s="154" t="str">
        <f>VLOOKUP(G91,'Input keuzevariabelen'!$E$13:$I$131,3,FALSE)</f>
        <v>km</v>
      </c>
      <c r="J91" s="181">
        <f>SUMIFS('Input keuzevariabelen'!$H$13:$H$131,'Input keuzevariabelen'!$E$13:$E$131,Data!G91,'Input keuzevariabelen'!$J$13:$J$131,Data!D91)</f>
        <v>200</v>
      </c>
      <c r="K91" s="154" t="str">
        <f>VLOOKUP(G91,'Input keuzevariabelen'!$E$13:$I$131,5,FALSE)</f>
        <v>gram CO2/km</v>
      </c>
      <c r="L91" s="213">
        <f t="shared" si="7"/>
        <v>3.3586</v>
      </c>
      <c r="M91" s="161" t="s">
        <v>155</v>
      </c>
      <c r="N91" s="161"/>
      <c r="O91" s="162"/>
      <c r="T91"/>
    </row>
    <row r="92" spans="3:20" ht="17.399999999999999" thickTop="1" thickBot="1" x14ac:dyDescent="0.35">
      <c r="C92" s="188" t="s">
        <v>111</v>
      </c>
      <c r="D92" s="161">
        <v>2018</v>
      </c>
      <c r="E92" s="189" t="s">
        <v>16</v>
      </c>
      <c r="F92" s="153" t="str">
        <f>VLOOKUP(G92,'Input keuzevariabelen'!$E$13:$I$131,2,FALSE)</f>
        <v>bt</v>
      </c>
      <c r="G92" s="161" t="s">
        <v>95</v>
      </c>
      <c r="H92" s="215">
        <v>81422</v>
      </c>
      <c r="I92" s="154" t="str">
        <f>VLOOKUP(G92,'Input keuzevariabelen'!$E$13:$I$131,3,FALSE)</f>
        <v>km</v>
      </c>
      <c r="J92" s="181">
        <f>SUMIFS('Input keuzevariabelen'!$H$13:$H$131,'Input keuzevariabelen'!$E$13:$E$131,Data!G92,'Input keuzevariabelen'!$J$13:$J$131,Data!D92)</f>
        <v>147</v>
      </c>
      <c r="K92" s="154" t="str">
        <f>VLOOKUP(G92,'Input keuzevariabelen'!$E$13:$I$131,5,FALSE)</f>
        <v>gram CO2/km</v>
      </c>
      <c r="L92" s="213">
        <f t="shared" si="5"/>
        <v>11.969034000000001</v>
      </c>
      <c r="M92" s="161" t="s">
        <v>155</v>
      </c>
      <c r="N92" s="161"/>
      <c r="O92" s="162"/>
      <c r="T92"/>
    </row>
    <row r="93" spans="3:20" ht="17.399999999999999" thickTop="1" thickBot="1" x14ac:dyDescent="0.35">
      <c r="C93" s="188" t="s">
        <v>111</v>
      </c>
      <c r="D93" s="161">
        <v>2018</v>
      </c>
      <c r="E93" s="189" t="s">
        <v>16</v>
      </c>
      <c r="F93" s="153"/>
      <c r="G93" s="226" t="s">
        <v>85</v>
      </c>
      <c r="H93" s="215">
        <v>1234.2</v>
      </c>
      <c r="I93" s="154"/>
      <c r="J93" s="181"/>
      <c r="K93" s="154"/>
      <c r="L93" s="213"/>
      <c r="M93" s="161"/>
      <c r="N93" s="161"/>
      <c r="O93" s="162"/>
      <c r="T93"/>
    </row>
    <row r="94" spans="3:20" ht="17.399999999999999" thickTop="1" thickBot="1" x14ac:dyDescent="0.35">
      <c r="C94" s="188"/>
      <c r="D94" s="161"/>
      <c r="E94" s="189"/>
      <c r="F94" s="153"/>
      <c r="G94" s="161"/>
      <c r="H94" s="215"/>
      <c r="I94" s="154"/>
      <c r="J94" s="181"/>
      <c r="K94" s="154"/>
      <c r="L94" s="213"/>
      <c r="M94" s="161"/>
      <c r="N94" s="161"/>
      <c r="O94" s="265"/>
      <c r="T94"/>
    </row>
    <row r="95" spans="3:20" ht="17.399999999999999" thickTop="1" thickBot="1" x14ac:dyDescent="0.35">
      <c r="C95" s="188" t="s">
        <v>111</v>
      </c>
      <c r="D95" s="161">
        <v>2019</v>
      </c>
      <c r="E95" s="189" t="s">
        <v>16</v>
      </c>
      <c r="F95" s="153">
        <f>VLOOKUP(G95,'Input keuzevariabelen'!$E$13:$I$131,2,FALSE)</f>
        <v>1</v>
      </c>
      <c r="G95" s="161" t="s">
        <v>5</v>
      </c>
      <c r="H95" s="218">
        <v>8359</v>
      </c>
      <c r="I95" s="154" t="str">
        <f>VLOOKUP(G95,'Input keuzevariabelen'!$E$13:$I$131,3,FALSE)</f>
        <v>m3</v>
      </c>
      <c r="J95" s="181">
        <f>SUMIFS('Input keuzevariabelen'!$H$13:$H$131,'Input keuzevariabelen'!$E$13:$E$131,Data!G95,'Input keuzevariabelen'!$J$13:$J$131,Data!D95)</f>
        <v>1890</v>
      </c>
      <c r="K95" s="154" t="str">
        <f>VLOOKUP(G95,'Input keuzevariabelen'!$E$13:$I$131,5,FALSE)</f>
        <v>gram CO2/m3</v>
      </c>
      <c r="L95" s="213">
        <f t="shared" si="5"/>
        <v>15.79851</v>
      </c>
      <c r="M95" s="161" t="s">
        <v>151</v>
      </c>
      <c r="N95" s="161"/>
      <c r="O95" s="155" t="s">
        <v>112</v>
      </c>
      <c r="T95"/>
    </row>
    <row r="96" spans="3:20" ht="17.399999999999999" thickTop="1" thickBot="1" x14ac:dyDescent="0.35">
      <c r="C96" s="188" t="s">
        <v>111</v>
      </c>
      <c r="D96" s="161">
        <v>2019</v>
      </c>
      <c r="E96" s="189" t="s">
        <v>16</v>
      </c>
      <c r="F96" s="153">
        <f>VLOOKUP(G96,'Input keuzevariabelen'!$E$13:$I$131,2,FALSE)</f>
        <v>1</v>
      </c>
      <c r="G96" s="161" t="s">
        <v>5</v>
      </c>
      <c r="H96" s="218">
        <v>13527</v>
      </c>
      <c r="I96" s="154" t="str">
        <f>VLOOKUP(G96,'Input keuzevariabelen'!$E$13:$I$131,3,FALSE)</f>
        <v>m3</v>
      </c>
      <c r="J96" s="181">
        <f>SUMIFS('Input keuzevariabelen'!$H$13:$H$131,'Input keuzevariabelen'!$E$13:$E$131,Data!G96,'Input keuzevariabelen'!$J$13:$J$131,Data!D96)</f>
        <v>1890</v>
      </c>
      <c r="K96" s="154" t="str">
        <f>VLOOKUP(G96,'Input keuzevariabelen'!$E$13:$I$131,5,FALSE)</f>
        <v>gram CO2/m3</v>
      </c>
      <c r="L96" s="213">
        <f t="shared" si="5"/>
        <v>25.566030000000001</v>
      </c>
      <c r="M96" s="161" t="s">
        <v>151</v>
      </c>
      <c r="N96" s="161"/>
      <c r="O96" s="162" t="s">
        <v>113</v>
      </c>
      <c r="T96"/>
    </row>
    <row r="97" spans="3:20" ht="17.399999999999999" thickTop="1" thickBot="1" x14ac:dyDescent="0.35">
      <c r="C97" s="188" t="s">
        <v>111</v>
      </c>
      <c r="D97" s="161">
        <v>2019</v>
      </c>
      <c r="E97" s="189" t="s">
        <v>16</v>
      </c>
      <c r="F97" s="153">
        <f>VLOOKUP(G97,'Input keuzevariabelen'!$E$13:$I$131,2,FALSE)</f>
        <v>1</v>
      </c>
      <c r="G97" s="161" t="s">
        <v>5</v>
      </c>
      <c r="H97" s="218">
        <v>2700</v>
      </c>
      <c r="I97" s="154" t="str">
        <f>VLOOKUP(G97,'Input keuzevariabelen'!$E$13:$I$131,3,FALSE)</f>
        <v>m3</v>
      </c>
      <c r="J97" s="181">
        <f>SUMIFS('Input keuzevariabelen'!$H$13:$H$131,'Input keuzevariabelen'!$E$13:$E$131,Data!G97,'Input keuzevariabelen'!$J$13:$J$131,Data!D97)</f>
        <v>1890</v>
      </c>
      <c r="K97" s="154" t="str">
        <f>VLOOKUP(G97,'Input keuzevariabelen'!$E$13:$I$131,5,FALSE)</f>
        <v>gram CO2/m3</v>
      </c>
      <c r="L97" s="213">
        <f t="shared" si="5"/>
        <v>5.1029999999999998</v>
      </c>
      <c r="M97" s="161" t="s">
        <v>151</v>
      </c>
      <c r="N97" s="161"/>
      <c r="O97" s="162" t="s">
        <v>114</v>
      </c>
      <c r="T97"/>
    </row>
    <row r="98" spans="3:20" ht="17.399999999999999" thickTop="1" thickBot="1" x14ac:dyDescent="0.35">
      <c r="C98" s="188" t="s">
        <v>111</v>
      </c>
      <c r="D98" s="161">
        <v>2019</v>
      </c>
      <c r="E98" s="189" t="s">
        <v>16</v>
      </c>
      <c r="F98" s="153">
        <f>VLOOKUP(G98,'Input keuzevariabelen'!$E$13:$I$131,2,FALSE)</f>
        <v>1</v>
      </c>
      <c r="G98" s="161" t="s">
        <v>5</v>
      </c>
      <c r="H98" s="218">
        <v>15086</v>
      </c>
      <c r="I98" s="154" t="str">
        <f>VLOOKUP(G98,'Input keuzevariabelen'!$E$13:$I$131,3,FALSE)</f>
        <v>m3</v>
      </c>
      <c r="J98" s="181">
        <f>SUMIFS('Input keuzevariabelen'!$H$13:$H$131,'Input keuzevariabelen'!$E$13:$E$131,Data!G98,'Input keuzevariabelen'!$J$13:$J$131,Data!D98)</f>
        <v>1890</v>
      </c>
      <c r="K98" s="154" t="str">
        <f>VLOOKUP(G98,'Input keuzevariabelen'!$E$13:$I$131,5,FALSE)</f>
        <v>gram CO2/m3</v>
      </c>
      <c r="L98" s="213">
        <f t="shared" si="5"/>
        <v>28.512540000000001</v>
      </c>
      <c r="M98" s="161" t="s">
        <v>151</v>
      </c>
      <c r="N98" s="161"/>
      <c r="O98" s="162" t="s">
        <v>115</v>
      </c>
      <c r="T98"/>
    </row>
    <row r="99" spans="3:20" ht="17.399999999999999" thickTop="1" thickBot="1" x14ac:dyDescent="0.35">
      <c r="C99" s="188" t="s">
        <v>111</v>
      </c>
      <c r="D99" s="161">
        <v>2019</v>
      </c>
      <c r="E99" s="189" t="s">
        <v>16</v>
      </c>
      <c r="F99" s="153">
        <f>VLOOKUP(G99,'Input keuzevariabelen'!$E$13:$I$131,2,FALSE)</f>
        <v>1</v>
      </c>
      <c r="G99" s="161" t="s">
        <v>5</v>
      </c>
      <c r="H99" s="218">
        <v>3900</v>
      </c>
      <c r="I99" s="154" t="str">
        <f>VLOOKUP(G99,'Input keuzevariabelen'!$E$13:$I$131,3,FALSE)</f>
        <v>m3</v>
      </c>
      <c r="J99" s="181">
        <f>SUMIFS('Input keuzevariabelen'!$H$13:$H$131,'Input keuzevariabelen'!$E$13:$E$131,Data!G99,'Input keuzevariabelen'!$J$13:$J$131,Data!D99)</f>
        <v>1890</v>
      </c>
      <c r="K99" s="154" t="str">
        <f>VLOOKUP(G99,'Input keuzevariabelen'!$E$13:$I$131,5,FALSE)</f>
        <v>gram CO2/m3</v>
      </c>
      <c r="L99" s="213">
        <f t="shared" si="5"/>
        <v>7.3710000000000004</v>
      </c>
      <c r="M99" s="161" t="s">
        <v>151</v>
      </c>
      <c r="N99" s="161"/>
      <c r="O99" s="162" t="s">
        <v>117</v>
      </c>
      <c r="T99"/>
    </row>
    <row r="100" spans="3:20" ht="17.399999999999999" thickTop="1" thickBot="1" x14ac:dyDescent="0.35">
      <c r="C100" s="188" t="s">
        <v>111</v>
      </c>
      <c r="D100" s="161">
        <v>2019</v>
      </c>
      <c r="E100" s="189" t="s">
        <v>16</v>
      </c>
      <c r="F100" s="153">
        <f>VLOOKUP(G100,'Input keuzevariabelen'!$E$13:$I$131,2,FALSE)</f>
        <v>1</v>
      </c>
      <c r="G100" s="161" t="s">
        <v>5</v>
      </c>
      <c r="H100" s="218">
        <v>24830</v>
      </c>
      <c r="I100" s="154" t="str">
        <f>VLOOKUP(G100,'Input keuzevariabelen'!$E$13:$I$131,3,FALSE)</f>
        <v>m3</v>
      </c>
      <c r="J100" s="181">
        <f>SUMIFS('Input keuzevariabelen'!$H$13:$H$131,'Input keuzevariabelen'!$E$13:$E$131,Data!G100,'Input keuzevariabelen'!$J$13:$J$131,Data!D100)</f>
        <v>1890</v>
      </c>
      <c r="K100" s="154" t="str">
        <f>VLOOKUP(G100,'Input keuzevariabelen'!$E$13:$I$131,5,FALSE)</f>
        <v>gram CO2/m3</v>
      </c>
      <c r="L100" s="213">
        <f t="shared" si="5"/>
        <v>46.928699999999999</v>
      </c>
      <c r="M100" s="161" t="s">
        <v>151</v>
      </c>
      <c r="N100" s="161"/>
      <c r="O100" s="162" t="s">
        <v>118</v>
      </c>
      <c r="T100"/>
    </row>
    <row r="101" spans="3:20" ht="17.399999999999999" thickTop="1" thickBot="1" x14ac:dyDescent="0.35">
      <c r="C101" s="188" t="s">
        <v>111</v>
      </c>
      <c r="D101" s="161">
        <v>2019</v>
      </c>
      <c r="E101" s="189" t="s">
        <v>16</v>
      </c>
      <c r="F101" s="153">
        <f>VLOOKUP(G101,'Input keuzevariabelen'!$E$13:$I$131,2,FALSE)</f>
        <v>1</v>
      </c>
      <c r="G101" s="161" t="s">
        <v>5</v>
      </c>
      <c r="H101" s="218">
        <v>2038</v>
      </c>
      <c r="I101" s="154" t="str">
        <f>VLOOKUP(G101,'Input keuzevariabelen'!$E$13:$I$131,3,FALSE)</f>
        <v>m3</v>
      </c>
      <c r="J101" s="181">
        <f>SUMIFS('Input keuzevariabelen'!$H$13:$H$131,'Input keuzevariabelen'!$E$13:$E$131,Data!G101,'Input keuzevariabelen'!$J$13:$J$131,Data!D101)</f>
        <v>1890</v>
      </c>
      <c r="K101" s="154" t="str">
        <f>VLOOKUP(G101,'Input keuzevariabelen'!$E$13:$I$131,5,FALSE)</f>
        <v>gram CO2/m3</v>
      </c>
      <c r="L101" s="213">
        <f t="shared" si="5"/>
        <v>3.85182</v>
      </c>
      <c r="M101" s="161" t="s">
        <v>151</v>
      </c>
      <c r="N101" s="161"/>
      <c r="O101" s="162" t="s">
        <v>119</v>
      </c>
      <c r="T101"/>
    </row>
    <row r="102" spans="3:20" ht="17.399999999999999" thickTop="1" thickBot="1" x14ac:dyDescent="0.35">
      <c r="C102" s="188" t="s">
        <v>111</v>
      </c>
      <c r="D102" s="161">
        <v>2019</v>
      </c>
      <c r="E102" s="189" t="s">
        <v>16</v>
      </c>
      <c r="F102" s="153">
        <f>VLOOKUP(G102,'Input keuzevariabelen'!$E$13:$I$131,2,FALSE)</f>
        <v>1</v>
      </c>
      <c r="G102" s="161" t="s">
        <v>5</v>
      </c>
      <c r="H102" s="218">
        <v>5120</v>
      </c>
      <c r="I102" s="154" t="str">
        <f>VLOOKUP(G102,'Input keuzevariabelen'!$E$13:$I$131,3,FALSE)</f>
        <v>m3</v>
      </c>
      <c r="J102" s="181">
        <f>SUMIFS('Input keuzevariabelen'!$H$13:$H$131,'Input keuzevariabelen'!$E$13:$E$131,Data!G102,'Input keuzevariabelen'!$J$13:$J$131,Data!D102)</f>
        <v>1890</v>
      </c>
      <c r="K102" s="154" t="str">
        <f>VLOOKUP(G102,'Input keuzevariabelen'!$E$13:$I$131,5,FALSE)</f>
        <v>gram CO2/m3</v>
      </c>
      <c r="L102" s="213">
        <f t="shared" si="5"/>
        <v>9.6768000000000001</v>
      </c>
      <c r="M102" s="161" t="s">
        <v>151</v>
      </c>
      <c r="N102" s="161"/>
      <c r="O102" s="162" t="s">
        <v>120</v>
      </c>
      <c r="T102"/>
    </row>
    <row r="103" spans="3:20" ht="17.399999999999999" thickTop="1" thickBot="1" x14ac:dyDescent="0.35">
      <c r="C103" s="188" t="s">
        <v>111</v>
      </c>
      <c r="D103" s="161">
        <v>2019</v>
      </c>
      <c r="E103" s="189" t="s">
        <v>16</v>
      </c>
      <c r="F103" s="153">
        <f>VLOOKUP(G103,'Input keuzevariabelen'!$E$13:$I$131,2,FALSE)</f>
        <v>1</v>
      </c>
      <c r="G103" s="161" t="s">
        <v>5</v>
      </c>
      <c r="H103" s="218">
        <v>4693</v>
      </c>
      <c r="I103" s="154" t="str">
        <f>VLOOKUP(G103,'Input keuzevariabelen'!$E$13:$I$131,3,FALSE)</f>
        <v>m3</v>
      </c>
      <c r="J103" s="181">
        <f>SUMIFS('Input keuzevariabelen'!$H$13:$H$131,'Input keuzevariabelen'!$E$13:$E$131,Data!G103,'Input keuzevariabelen'!$J$13:$J$131,Data!D103)</f>
        <v>1890</v>
      </c>
      <c r="K103" s="154" t="str">
        <f>VLOOKUP(G103,'Input keuzevariabelen'!$E$13:$I$131,5,FALSE)</f>
        <v>gram CO2/m3</v>
      </c>
      <c r="L103" s="213">
        <f t="shared" si="5"/>
        <v>8.8697700000000008</v>
      </c>
      <c r="M103" s="161" t="s">
        <v>151</v>
      </c>
      <c r="N103" s="161"/>
      <c r="O103" s="162" t="s">
        <v>121</v>
      </c>
      <c r="T103"/>
    </row>
    <row r="104" spans="3:20" ht="17.399999999999999" thickTop="1" thickBot="1" x14ac:dyDescent="0.35">
      <c r="C104" s="188" t="s">
        <v>111</v>
      </c>
      <c r="D104" s="161">
        <v>2019</v>
      </c>
      <c r="E104" s="189" t="s">
        <v>16</v>
      </c>
      <c r="F104" s="153">
        <f>VLOOKUP(G104,'Input keuzevariabelen'!$E$13:$I$131,2,FALSE)</f>
        <v>1</v>
      </c>
      <c r="G104" s="161" t="s">
        <v>5</v>
      </c>
      <c r="H104" s="218">
        <v>29029</v>
      </c>
      <c r="I104" s="154" t="str">
        <f>VLOOKUP(G104,'Input keuzevariabelen'!$E$13:$I$131,3,FALSE)</f>
        <v>m3</v>
      </c>
      <c r="J104" s="181">
        <f>SUMIFS('Input keuzevariabelen'!$H$13:$H$131,'Input keuzevariabelen'!$E$13:$E$131,Data!G104,'Input keuzevariabelen'!$J$13:$J$131,Data!D104)</f>
        <v>1890</v>
      </c>
      <c r="K104" s="154" t="str">
        <f>VLOOKUP(G104,'Input keuzevariabelen'!$E$13:$I$131,5,FALSE)</f>
        <v>gram CO2/m3</v>
      </c>
      <c r="L104" s="213">
        <f t="shared" si="5"/>
        <v>54.864809999999999</v>
      </c>
      <c r="M104" s="161" t="s">
        <v>151</v>
      </c>
      <c r="N104" s="161"/>
      <c r="O104" s="159" t="s">
        <v>122</v>
      </c>
      <c r="T104"/>
    </row>
    <row r="105" spans="3:20" ht="17.399999999999999" thickTop="1" thickBot="1" x14ac:dyDescent="0.35">
      <c r="C105" s="188" t="s">
        <v>111</v>
      </c>
      <c r="D105" s="161">
        <v>2019</v>
      </c>
      <c r="E105" s="189" t="s">
        <v>16</v>
      </c>
      <c r="F105" s="153">
        <f>VLOOKUP(G105,'Input keuzevariabelen'!$E$13:$I$131,2,FALSE)</f>
        <v>1</v>
      </c>
      <c r="G105" s="161" t="s">
        <v>5</v>
      </c>
      <c r="H105" s="218">
        <v>1155</v>
      </c>
      <c r="I105" s="154" t="str">
        <f>VLOOKUP(G105,'Input keuzevariabelen'!$E$13:$I$131,3,FALSE)</f>
        <v>m3</v>
      </c>
      <c r="J105" s="181">
        <f>SUMIFS('Input keuzevariabelen'!$H$13:$H$131,'Input keuzevariabelen'!$E$13:$E$131,Data!G105,'Input keuzevariabelen'!$J$13:$J$131,Data!D105)</f>
        <v>1890</v>
      </c>
      <c r="K105" s="154" t="str">
        <f>VLOOKUP(G105,'Input keuzevariabelen'!$E$13:$I$131,5,FALSE)</f>
        <v>gram CO2/m3</v>
      </c>
      <c r="L105" s="213">
        <f t="shared" ref="L105:L107" si="9">H105*J105/1000000</f>
        <v>2.1829499999999999</v>
      </c>
      <c r="M105" s="161" t="s">
        <v>151</v>
      </c>
      <c r="N105" s="161"/>
      <c r="O105" s="162" t="s">
        <v>123</v>
      </c>
      <c r="T105"/>
    </row>
    <row r="106" spans="3:20" ht="17.399999999999999" thickTop="1" thickBot="1" x14ac:dyDescent="0.35">
      <c r="C106" s="188" t="s">
        <v>111</v>
      </c>
      <c r="D106" s="161">
        <v>2019</v>
      </c>
      <c r="E106" s="189" t="s">
        <v>16</v>
      </c>
      <c r="F106" s="153">
        <f>VLOOKUP(G106,'Input keuzevariabelen'!$E$13:$I$131,2,FALSE)</f>
        <v>1</v>
      </c>
      <c r="G106" s="161" t="s">
        <v>5</v>
      </c>
      <c r="H106" s="219">
        <v>3224</v>
      </c>
      <c r="I106" s="154" t="str">
        <f>VLOOKUP(G106,'Input keuzevariabelen'!$E$13:$I$131,3,FALSE)</f>
        <v>m3</v>
      </c>
      <c r="J106" s="181">
        <f>SUMIFS('Input keuzevariabelen'!$H$13:$H$131,'Input keuzevariabelen'!$E$13:$E$131,Data!G106,'Input keuzevariabelen'!$J$13:$J$131,Data!D106)</f>
        <v>1890</v>
      </c>
      <c r="K106" s="154" t="str">
        <f>VLOOKUP(G106,'Input keuzevariabelen'!$E$13:$I$131,5,FALSE)</f>
        <v>gram CO2/m3</v>
      </c>
      <c r="L106" s="213">
        <f t="shared" si="9"/>
        <v>6.0933599999999997</v>
      </c>
      <c r="M106" s="161" t="s">
        <v>151</v>
      </c>
      <c r="N106" s="163"/>
      <c r="O106" s="162" t="s">
        <v>124</v>
      </c>
      <c r="T106"/>
    </row>
    <row r="107" spans="3:20" ht="17.399999999999999" thickTop="1" thickBot="1" x14ac:dyDescent="0.35">
      <c r="C107" s="188" t="s">
        <v>111</v>
      </c>
      <c r="D107" s="161">
        <v>2019</v>
      </c>
      <c r="E107" s="189" t="s">
        <v>16</v>
      </c>
      <c r="F107" s="153">
        <f>VLOOKUP(G107,'Input keuzevariabelen'!$E$13:$I$131,2,FALSE)</f>
        <v>1</v>
      </c>
      <c r="G107" s="161" t="s">
        <v>31</v>
      </c>
      <c r="H107" s="218">
        <v>183</v>
      </c>
      <c r="I107" s="154" t="str">
        <f>VLOOKUP(G107,'Input keuzevariabelen'!$E$13:$I$131,3,FALSE)</f>
        <v>liter</v>
      </c>
      <c r="J107" s="181">
        <f>SUMIFS('Input keuzevariabelen'!$H$13:$H$131,'Input keuzevariabelen'!$E$13:$E$131,Data!G107,'Input keuzevariabelen'!$J$13:$J$131,Data!D107)</f>
        <v>3309</v>
      </c>
      <c r="K107" s="154" t="str">
        <f>VLOOKUP(G107,'Input keuzevariabelen'!$E$13:$I$131,5,FALSE)</f>
        <v>gram CO2/liter</v>
      </c>
      <c r="L107" s="213">
        <f t="shared" si="9"/>
        <v>0.60554699999999995</v>
      </c>
      <c r="M107" s="161" t="s">
        <v>151</v>
      </c>
      <c r="N107" s="161" t="s">
        <v>163</v>
      </c>
      <c r="O107" s="162" t="s">
        <v>125</v>
      </c>
      <c r="T107"/>
    </row>
    <row r="108" spans="3:20" ht="17.399999999999999" thickTop="1" thickBot="1" x14ac:dyDescent="0.35">
      <c r="C108" s="188" t="s">
        <v>111</v>
      </c>
      <c r="D108" s="161">
        <v>2019</v>
      </c>
      <c r="E108" s="189" t="s">
        <v>16</v>
      </c>
      <c r="F108" s="153">
        <f>VLOOKUP(G108,'Input keuzevariabelen'!$E$13:$I$131,2,FALSE)</f>
        <v>1</v>
      </c>
      <c r="G108" s="161" t="s">
        <v>92</v>
      </c>
      <c r="H108" s="218">
        <v>1333235</v>
      </c>
      <c r="I108" s="154" t="str">
        <f>VLOOKUP(G108,'Input keuzevariabelen'!$E$13:$I$131,3,FALSE)</f>
        <v>liter</v>
      </c>
      <c r="J108" s="181">
        <f>SUMIFS('Input keuzevariabelen'!$H$13:$H$131,'Input keuzevariabelen'!$E$13:$E$131,Data!G108,'Input keuzevariabelen'!$J$13:$J$131,Data!D108)</f>
        <v>2884</v>
      </c>
      <c r="K108" s="154" t="str">
        <f>VLOOKUP(G108,'Input keuzevariabelen'!$E$13:$I$131,5,FALSE)</f>
        <v>gram CO2/liter</v>
      </c>
      <c r="L108" s="213">
        <f t="shared" si="5"/>
        <v>3845.0497399999999</v>
      </c>
      <c r="M108" s="161" t="s">
        <v>151</v>
      </c>
      <c r="N108" s="161"/>
      <c r="O108" s="162"/>
      <c r="T108"/>
    </row>
    <row r="109" spans="3:20" ht="17.399999999999999" thickTop="1" thickBot="1" x14ac:dyDescent="0.35">
      <c r="C109" s="188" t="s">
        <v>111</v>
      </c>
      <c r="D109" s="161">
        <v>2019</v>
      </c>
      <c r="E109" s="189" t="s">
        <v>16</v>
      </c>
      <c r="F109" s="153">
        <f>VLOOKUP(G109,'Input keuzevariabelen'!$E$13:$I$131,2,FALSE)</f>
        <v>1</v>
      </c>
      <c r="G109" s="163" t="s">
        <v>32</v>
      </c>
      <c r="H109" s="219">
        <v>880834</v>
      </c>
      <c r="I109" s="154" t="str">
        <f>VLOOKUP(G109,'Input keuzevariabelen'!$E$13:$I$131,3,FALSE)</f>
        <v>liter</v>
      </c>
      <c r="J109" s="181">
        <f>SUMIFS('Input keuzevariabelen'!$H$13:$H$131,'Input keuzevariabelen'!$E$13:$E$131,Data!G109,'Input keuzevariabelen'!$J$13:$J$131,Data!D109)</f>
        <v>3309</v>
      </c>
      <c r="K109" s="154" t="str">
        <f>VLOOKUP(G109,'Input keuzevariabelen'!$E$13:$I$131,5,FALSE)</f>
        <v>gram CO2/liter</v>
      </c>
      <c r="L109" s="213">
        <f t="shared" si="5"/>
        <v>2914.6797059999999</v>
      </c>
      <c r="M109" s="161" t="s">
        <v>151</v>
      </c>
      <c r="N109" s="163"/>
      <c r="O109" s="164"/>
      <c r="T109"/>
    </row>
    <row r="110" spans="3:20" ht="17.399999999999999" thickTop="1" thickBot="1" x14ac:dyDescent="0.35">
      <c r="C110" s="188" t="s">
        <v>111</v>
      </c>
      <c r="D110" s="161">
        <v>2019</v>
      </c>
      <c r="E110" s="189" t="s">
        <v>16</v>
      </c>
      <c r="F110" s="153">
        <f>VLOOKUP(G110,'Input keuzevariabelen'!$E$13:$I$131,2,FALSE)</f>
        <v>1</v>
      </c>
      <c r="G110" s="161" t="s">
        <v>90</v>
      </c>
      <c r="H110" s="218">
        <v>2635</v>
      </c>
      <c r="I110" s="154" t="str">
        <f>VLOOKUP(G110,'Input keuzevariabelen'!$E$13:$I$131,3,FALSE)</f>
        <v>liter</v>
      </c>
      <c r="J110" s="181">
        <f>SUMIFS('Input keuzevariabelen'!$H$13:$H$131,'Input keuzevariabelen'!$E$13:$E$131,Data!G110,'Input keuzevariabelen'!$J$13:$J$131,Data!D110)</f>
        <v>1806</v>
      </c>
      <c r="K110" s="154" t="str">
        <f>VLOOKUP(G110,'Input keuzevariabelen'!$E$13:$I$131,5,FALSE)</f>
        <v>gram CO2/liter</v>
      </c>
      <c r="L110" s="213">
        <f t="shared" si="4"/>
        <v>4.7588100000000004</v>
      </c>
      <c r="M110" s="161" t="s">
        <v>151</v>
      </c>
      <c r="N110" s="161"/>
      <c r="O110" s="162"/>
      <c r="T110"/>
    </row>
    <row r="111" spans="3:20" ht="17.399999999999999" thickTop="1" thickBot="1" x14ac:dyDescent="0.35">
      <c r="C111" s="188" t="s">
        <v>111</v>
      </c>
      <c r="D111" s="161">
        <v>2019</v>
      </c>
      <c r="E111" s="189" t="s">
        <v>16</v>
      </c>
      <c r="F111" s="153">
        <f>VLOOKUP(G111,'Input keuzevariabelen'!$E$13:$I$131,2,FALSE)</f>
        <v>2</v>
      </c>
      <c r="G111" s="161" t="s">
        <v>30</v>
      </c>
      <c r="H111" s="218">
        <v>54655</v>
      </c>
      <c r="I111" s="154" t="str">
        <f>VLOOKUP(G111,'Input keuzevariabelen'!$E$13:$I$131,3,FALSE)</f>
        <v>kWh</v>
      </c>
      <c r="J111" s="181">
        <f>SUMIFS('Input keuzevariabelen'!$H$13:$H$131,'Input keuzevariabelen'!$E$13:$E$131,Data!G111,'Input keuzevariabelen'!$J$13:$J$131,Data!D111)</f>
        <v>649</v>
      </c>
      <c r="K111" s="154" t="str">
        <f>VLOOKUP(G111,'Input keuzevariabelen'!$E$13:$I$131,5,FALSE)</f>
        <v>gram CO2/kWh</v>
      </c>
      <c r="L111" s="213">
        <f t="shared" si="4"/>
        <v>35.471094999999998</v>
      </c>
      <c r="M111" s="161" t="s">
        <v>151</v>
      </c>
      <c r="N111" s="161"/>
      <c r="O111" s="155" t="s">
        <v>112</v>
      </c>
      <c r="T111"/>
    </row>
    <row r="112" spans="3:20" ht="17.399999999999999" thickTop="1" thickBot="1" x14ac:dyDescent="0.35">
      <c r="C112" s="188" t="s">
        <v>111</v>
      </c>
      <c r="D112" s="161">
        <v>2019</v>
      </c>
      <c r="E112" s="189" t="s">
        <v>16</v>
      </c>
      <c r="F112" s="153">
        <f>VLOOKUP(G112,'Input keuzevariabelen'!$E$13:$I$131,2,FALSE)</f>
        <v>2</v>
      </c>
      <c r="G112" s="161" t="s">
        <v>30</v>
      </c>
      <c r="H112" s="218">
        <v>195967</v>
      </c>
      <c r="I112" s="154" t="str">
        <f>VLOOKUP(G112,'Input keuzevariabelen'!$E$13:$I$131,3,FALSE)</f>
        <v>kWh</v>
      </c>
      <c r="J112" s="181">
        <f>SUMIFS('Input keuzevariabelen'!$H$13:$H$131,'Input keuzevariabelen'!$E$13:$E$131,Data!G112,'Input keuzevariabelen'!$J$13:$J$131,Data!D112)</f>
        <v>649</v>
      </c>
      <c r="K112" s="154" t="str">
        <f>VLOOKUP(G112,'Input keuzevariabelen'!$E$13:$I$131,5,FALSE)</f>
        <v>gram CO2/kWh</v>
      </c>
      <c r="L112" s="213">
        <f t="shared" si="4"/>
        <v>127.18258299999999</v>
      </c>
      <c r="M112" s="161" t="s">
        <v>151</v>
      </c>
      <c r="N112" s="161"/>
      <c r="O112" s="159" t="s">
        <v>113</v>
      </c>
      <c r="T112"/>
    </row>
    <row r="113" spans="3:20" ht="17.399999999999999" thickTop="1" thickBot="1" x14ac:dyDescent="0.35">
      <c r="C113" s="188" t="s">
        <v>111</v>
      </c>
      <c r="D113" s="161">
        <v>2019</v>
      </c>
      <c r="E113" s="189" t="s">
        <v>16</v>
      </c>
      <c r="F113" s="153">
        <f>VLOOKUP(G113,'Input keuzevariabelen'!$E$13:$I$131,2,FALSE)</f>
        <v>2</v>
      </c>
      <c r="G113" s="161" t="s">
        <v>30</v>
      </c>
      <c r="H113" s="218">
        <v>22286</v>
      </c>
      <c r="I113" s="154" t="str">
        <f>VLOOKUP(G113,'Input keuzevariabelen'!$E$13:$I$131,3,FALSE)</f>
        <v>kWh</v>
      </c>
      <c r="J113" s="181">
        <f>SUMIFS('Input keuzevariabelen'!$H$13:$H$131,'Input keuzevariabelen'!$E$13:$E$131,Data!G113,'Input keuzevariabelen'!$J$13:$J$131,Data!D113)</f>
        <v>649</v>
      </c>
      <c r="K113" s="154" t="str">
        <f>VLOOKUP(G113,'Input keuzevariabelen'!$E$13:$I$131,5,FALSE)</f>
        <v>gram CO2/kWh</v>
      </c>
      <c r="L113" s="213">
        <f t="shared" si="4"/>
        <v>14.463614</v>
      </c>
      <c r="M113" s="161" t="s">
        <v>151</v>
      </c>
      <c r="N113" s="161"/>
      <c r="O113" s="162" t="s">
        <v>114</v>
      </c>
      <c r="T113"/>
    </row>
    <row r="114" spans="3:20" ht="17.399999999999999" thickTop="1" thickBot="1" x14ac:dyDescent="0.35">
      <c r="C114" s="188" t="s">
        <v>111</v>
      </c>
      <c r="D114" s="161">
        <v>2019</v>
      </c>
      <c r="E114" s="189" t="s">
        <v>16</v>
      </c>
      <c r="F114" s="153">
        <f>VLOOKUP(G114,'Input keuzevariabelen'!$E$13:$I$131,2,FALSE)</f>
        <v>2</v>
      </c>
      <c r="G114" s="161" t="s">
        <v>30</v>
      </c>
      <c r="H114" s="218">
        <v>9749</v>
      </c>
      <c r="I114" s="154" t="str">
        <f>VLOOKUP(G114,'Input keuzevariabelen'!$E$13:$I$131,3,FALSE)</f>
        <v>kWh</v>
      </c>
      <c r="J114" s="181">
        <f>SUMIFS('Input keuzevariabelen'!$H$13:$H$131,'Input keuzevariabelen'!$E$13:$E$131,Data!G114,'Input keuzevariabelen'!$J$13:$J$131,Data!D114)</f>
        <v>649</v>
      </c>
      <c r="K114" s="154" t="str">
        <f>VLOOKUP(G114,'Input keuzevariabelen'!$E$13:$I$131,5,FALSE)</f>
        <v>gram CO2/kWh</v>
      </c>
      <c r="L114" s="213">
        <f t="shared" si="4"/>
        <v>6.3271009999999999</v>
      </c>
      <c r="M114" s="161" t="s">
        <v>151</v>
      </c>
      <c r="N114" s="161"/>
      <c r="O114" s="162" t="s">
        <v>115</v>
      </c>
      <c r="T114"/>
    </row>
    <row r="115" spans="3:20" ht="17.399999999999999" thickTop="1" thickBot="1" x14ac:dyDescent="0.35">
      <c r="C115" s="188" t="s">
        <v>111</v>
      </c>
      <c r="D115" s="161">
        <v>2019</v>
      </c>
      <c r="E115" s="189" t="s">
        <v>16</v>
      </c>
      <c r="F115" s="153">
        <f>VLOOKUP(G115,'Input keuzevariabelen'!$E$13:$I$131,2,FALSE)</f>
        <v>2</v>
      </c>
      <c r="G115" s="161" t="s">
        <v>30</v>
      </c>
      <c r="H115" s="218">
        <v>25500</v>
      </c>
      <c r="I115" s="154" t="str">
        <f>VLOOKUP(G115,'Input keuzevariabelen'!$E$13:$I$131,3,FALSE)</f>
        <v>kWh</v>
      </c>
      <c r="J115" s="181">
        <f>SUMIFS('Input keuzevariabelen'!$H$13:$H$131,'Input keuzevariabelen'!$E$13:$E$131,Data!G115,'Input keuzevariabelen'!$J$13:$J$131,Data!D115)</f>
        <v>649</v>
      </c>
      <c r="K115" s="154" t="str">
        <f>VLOOKUP(G115,'Input keuzevariabelen'!$E$13:$I$131,5,FALSE)</f>
        <v>gram CO2/kWh</v>
      </c>
      <c r="L115" s="213">
        <f t="shared" si="4"/>
        <v>16.549499999999998</v>
      </c>
      <c r="M115" s="161" t="s">
        <v>151</v>
      </c>
      <c r="N115" s="161"/>
      <c r="O115" s="159" t="s">
        <v>117</v>
      </c>
      <c r="T115"/>
    </row>
    <row r="116" spans="3:20" ht="17.399999999999999" thickTop="1" thickBot="1" x14ac:dyDescent="0.35">
      <c r="C116" s="188" t="s">
        <v>111</v>
      </c>
      <c r="D116" s="161">
        <v>2019</v>
      </c>
      <c r="E116" s="189" t="s">
        <v>16</v>
      </c>
      <c r="F116" s="153">
        <f>VLOOKUP(G116,'Input keuzevariabelen'!$E$13:$I$131,2,FALSE)</f>
        <v>2</v>
      </c>
      <c r="G116" s="161" t="s">
        <v>30</v>
      </c>
      <c r="H116" s="218">
        <v>59952</v>
      </c>
      <c r="I116" s="154" t="str">
        <f>VLOOKUP(G116,'Input keuzevariabelen'!$E$13:$I$131,3,FALSE)</f>
        <v>kWh</v>
      </c>
      <c r="J116" s="181">
        <f>SUMIFS('Input keuzevariabelen'!$H$13:$H$131,'Input keuzevariabelen'!$E$13:$E$131,Data!G116,'Input keuzevariabelen'!$J$13:$J$131,Data!D116)</f>
        <v>649</v>
      </c>
      <c r="K116" s="154" t="str">
        <f>VLOOKUP(G116,'Input keuzevariabelen'!$E$13:$I$131,5,FALSE)</f>
        <v>gram CO2/kWh</v>
      </c>
      <c r="L116" s="213">
        <f t="shared" ref="L116:L131" si="10">H116*J116/1000000</f>
        <v>38.908847999999999</v>
      </c>
      <c r="M116" s="161" t="s">
        <v>151</v>
      </c>
      <c r="N116" s="161"/>
      <c r="O116" s="162" t="s">
        <v>116</v>
      </c>
      <c r="T116"/>
    </row>
    <row r="117" spans="3:20" ht="17.399999999999999" thickTop="1" thickBot="1" x14ac:dyDescent="0.35">
      <c r="C117" s="188" t="s">
        <v>111</v>
      </c>
      <c r="D117" s="161">
        <v>2019</v>
      </c>
      <c r="E117" s="189" t="s">
        <v>16</v>
      </c>
      <c r="F117" s="153">
        <f>VLOOKUP(G117,'Input keuzevariabelen'!$E$13:$I$131,2,FALSE)</f>
        <v>2</v>
      </c>
      <c r="G117" s="161" t="s">
        <v>30</v>
      </c>
      <c r="H117" s="218">
        <v>162350</v>
      </c>
      <c r="I117" s="154" t="str">
        <f>VLOOKUP(G117,'Input keuzevariabelen'!$E$13:$I$131,3,FALSE)</f>
        <v>kWh</v>
      </c>
      <c r="J117" s="181">
        <f>SUMIFS('Input keuzevariabelen'!$H$13:$H$131,'Input keuzevariabelen'!$E$13:$E$131,Data!G117,'Input keuzevariabelen'!$J$13:$J$131,Data!D117)</f>
        <v>649</v>
      </c>
      <c r="K117" s="154" t="str">
        <f>VLOOKUP(G117,'Input keuzevariabelen'!$E$13:$I$131,5,FALSE)</f>
        <v>gram CO2/kWh</v>
      </c>
      <c r="L117" s="213">
        <f t="shared" si="10"/>
        <v>105.36515</v>
      </c>
      <c r="M117" s="161" t="s">
        <v>151</v>
      </c>
      <c r="N117" s="161"/>
      <c r="O117" s="159" t="s">
        <v>118</v>
      </c>
      <c r="T117"/>
    </row>
    <row r="118" spans="3:20" ht="17.399999999999999" thickTop="1" thickBot="1" x14ac:dyDescent="0.35">
      <c r="C118" s="188" t="s">
        <v>111</v>
      </c>
      <c r="D118" s="161">
        <v>2019</v>
      </c>
      <c r="E118" s="189" t="s">
        <v>16</v>
      </c>
      <c r="F118" s="153">
        <f>VLOOKUP(G118,'Input keuzevariabelen'!$E$13:$I$131,2,FALSE)</f>
        <v>2</v>
      </c>
      <c r="G118" s="161" t="s">
        <v>30</v>
      </c>
      <c r="H118" s="218">
        <v>13325</v>
      </c>
      <c r="I118" s="154" t="str">
        <f>VLOOKUP(G118,'Input keuzevariabelen'!$E$13:$I$131,3,FALSE)</f>
        <v>kWh</v>
      </c>
      <c r="J118" s="181">
        <f>SUMIFS('Input keuzevariabelen'!$H$13:$H$131,'Input keuzevariabelen'!$E$13:$E$131,Data!G118,'Input keuzevariabelen'!$J$13:$J$131,Data!D118)</f>
        <v>649</v>
      </c>
      <c r="K118" s="154" t="str">
        <f>VLOOKUP(G118,'Input keuzevariabelen'!$E$13:$I$131,5,FALSE)</f>
        <v>gram CO2/kWh</v>
      </c>
      <c r="L118" s="213">
        <f t="shared" si="10"/>
        <v>8.6479250000000008</v>
      </c>
      <c r="M118" s="161" t="s">
        <v>151</v>
      </c>
      <c r="N118" s="161"/>
      <c r="O118" s="162" t="s">
        <v>119</v>
      </c>
      <c r="T118"/>
    </row>
    <row r="119" spans="3:20" ht="17.399999999999999" thickTop="1" thickBot="1" x14ac:dyDescent="0.35">
      <c r="C119" s="188" t="s">
        <v>111</v>
      </c>
      <c r="D119" s="161">
        <v>2019</v>
      </c>
      <c r="E119" s="189" t="s">
        <v>16</v>
      </c>
      <c r="F119" s="153">
        <f>VLOOKUP(G119,'Input keuzevariabelen'!$E$13:$I$131,2,FALSE)</f>
        <v>2</v>
      </c>
      <c r="G119" s="161" t="s">
        <v>30</v>
      </c>
      <c r="H119" s="218">
        <v>24289</v>
      </c>
      <c r="I119" s="154" t="str">
        <f>VLOOKUP(G119,'Input keuzevariabelen'!$E$13:$I$131,3,FALSE)</f>
        <v>kWh</v>
      </c>
      <c r="J119" s="181">
        <f>SUMIFS('Input keuzevariabelen'!$H$13:$H$131,'Input keuzevariabelen'!$E$13:$E$131,Data!G119,'Input keuzevariabelen'!$J$13:$J$131,Data!D119)</f>
        <v>649</v>
      </c>
      <c r="K119" s="154" t="str">
        <f>VLOOKUP(G119,'Input keuzevariabelen'!$E$13:$I$131,5,FALSE)</f>
        <v>gram CO2/kWh</v>
      </c>
      <c r="L119" s="213">
        <f t="shared" si="10"/>
        <v>15.763560999999999</v>
      </c>
      <c r="M119" s="161" t="s">
        <v>151</v>
      </c>
      <c r="N119" s="161"/>
      <c r="O119" s="162" t="s">
        <v>120</v>
      </c>
      <c r="T119"/>
    </row>
    <row r="120" spans="3:20" ht="17.399999999999999" thickTop="1" thickBot="1" x14ac:dyDescent="0.35">
      <c r="C120" s="188" t="s">
        <v>111</v>
      </c>
      <c r="D120" s="161">
        <v>2019</v>
      </c>
      <c r="E120" s="189" t="s">
        <v>16</v>
      </c>
      <c r="F120" s="153">
        <f>VLOOKUP(G120,'Input keuzevariabelen'!$E$13:$I$131,2,FALSE)</f>
        <v>2</v>
      </c>
      <c r="G120" s="161" t="s">
        <v>30</v>
      </c>
      <c r="H120" s="218">
        <v>41314</v>
      </c>
      <c r="I120" s="154" t="str">
        <f>VLOOKUP(G120,'Input keuzevariabelen'!$E$13:$I$131,3,FALSE)</f>
        <v>kWh</v>
      </c>
      <c r="J120" s="181">
        <f>SUMIFS('Input keuzevariabelen'!$H$13:$H$131,'Input keuzevariabelen'!$E$13:$E$131,Data!G120,'Input keuzevariabelen'!$J$13:$J$131,Data!D120)</f>
        <v>649</v>
      </c>
      <c r="K120" s="154" t="str">
        <f>VLOOKUP(G120,'Input keuzevariabelen'!$E$13:$I$131,5,FALSE)</f>
        <v>gram CO2/kWh</v>
      </c>
      <c r="L120" s="213">
        <f t="shared" si="10"/>
        <v>26.812785999999999</v>
      </c>
      <c r="M120" s="161" t="s">
        <v>151</v>
      </c>
      <c r="N120" s="161"/>
      <c r="O120" s="159" t="s">
        <v>121</v>
      </c>
      <c r="T120"/>
    </row>
    <row r="121" spans="3:20" ht="17.399999999999999" thickTop="1" thickBot="1" x14ac:dyDescent="0.35">
      <c r="C121" s="188" t="s">
        <v>111</v>
      </c>
      <c r="D121" s="161">
        <v>2019</v>
      </c>
      <c r="E121" s="189" t="s">
        <v>16</v>
      </c>
      <c r="F121" s="153">
        <f>VLOOKUP(G121,'Input keuzevariabelen'!$E$13:$I$131,2,FALSE)</f>
        <v>2</v>
      </c>
      <c r="G121" s="161" t="s">
        <v>30</v>
      </c>
      <c r="H121" s="218">
        <v>164712</v>
      </c>
      <c r="I121" s="154" t="str">
        <f>VLOOKUP(G121,'Input keuzevariabelen'!$E$13:$I$131,3,FALSE)</f>
        <v>kWh</v>
      </c>
      <c r="J121" s="181">
        <f>SUMIFS('Input keuzevariabelen'!$H$13:$H$131,'Input keuzevariabelen'!$E$13:$E$131,Data!G121,'Input keuzevariabelen'!$J$13:$J$131,Data!D121)</f>
        <v>649</v>
      </c>
      <c r="K121" s="154" t="str">
        <f>VLOOKUP(G121,'Input keuzevariabelen'!$E$13:$I$131,5,FALSE)</f>
        <v>gram CO2/kWh</v>
      </c>
      <c r="L121" s="213">
        <f t="shared" si="10"/>
        <v>106.898088</v>
      </c>
      <c r="M121" s="161" t="s">
        <v>151</v>
      </c>
      <c r="N121" s="161"/>
      <c r="O121" s="159" t="s">
        <v>122</v>
      </c>
      <c r="T121"/>
    </row>
    <row r="122" spans="3:20" ht="17.399999999999999" thickTop="1" thickBot="1" x14ac:dyDescent="0.35">
      <c r="C122" s="188" t="s">
        <v>111</v>
      </c>
      <c r="D122" s="161">
        <v>2019</v>
      </c>
      <c r="E122" s="189" t="s">
        <v>16</v>
      </c>
      <c r="F122" s="153">
        <f>VLOOKUP(G122,'Input keuzevariabelen'!$E$13:$I$131,2,FALSE)</f>
        <v>2</v>
      </c>
      <c r="G122" s="161" t="s">
        <v>30</v>
      </c>
      <c r="H122" s="218">
        <v>10217</v>
      </c>
      <c r="I122" s="154" t="str">
        <f>VLOOKUP(G122,'Input keuzevariabelen'!$E$13:$I$131,3,FALSE)</f>
        <v>kWh</v>
      </c>
      <c r="J122" s="181">
        <f>SUMIFS('Input keuzevariabelen'!$H$13:$H$131,'Input keuzevariabelen'!$E$13:$E$131,Data!G122,'Input keuzevariabelen'!$J$13:$J$131,Data!D122)</f>
        <v>649</v>
      </c>
      <c r="K122" s="154" t="str">
        <f>VLOOKUP(G122,'Input keuzevariabelen'!$E$13:$I$131,5,FALSE)</f>
        <v>gram CO2/kWh</v>
      </c>
      <c r="L122" s="213">
        <f t="shared" si="10"/>
        <v>6.630833</v>
      </c>
      <c r="M122" s="161" t="s">
        <v>151</v>
      </c>
      <c r="N122" s="161"/>
      <c r="O122" s="159" t="s">
        <v>123</v>
      </c>
      <c r="T122"/>
    </row>
    <row r="123" spans="3:20" ht="17.399999999999999" thickTop="1" thickBot="1" x14ac:dyDescent="0.35">
      <c r="C123" s="188" t="s">
        <v>111</v>
      </c>
      <c r="D123" s="161">
        <v>2019</v>
      </c>
      <c r="E123" s="189" t="s">
        <v>16</v>
      </c>
      <c r="F123" s="153">
        <f>VLOOKUP(G123,'Input keuzevariabelen'!$E$13:$I$131,2,FALSE)</f>
        <v>2</v>
      </c>
      <c r="G123" s="161" t="s">
        <v>30</v>
      </c>
      <c r="H123" s="218">
        <v>21080</v>
      </c>
      <c r="I123" s="154" t="str">
        <f>VLOOKUP(G123,'Input keuzevariabelen'!$E$13:$I$131,3,FALSE)</f>
        <v>kWh</v>
      </c>
      <c r="J123" s="181">
        <f>SUMIFS('Input keuzevariabelen'!$H$13:$H$131,'Input keuzevariabelen'!$E$13:$E$131,Data!G123,'Input keuzevariabelen'!$J$13:$J$131,Data!D123)</f>
        <v>649</v>
      </c>
      <c r="K123" s="154" t="str">
        <f>VLOOKUP(G123,'Input keuzevariabelen'!$E$13:$I$131,5,FALSE)</f>
        <v>gram CO2/kWh</v>
      </c>
      <c r="L123" s="213">
        <f t="shared" si="10"/>
        <v>13.68092</v>
      </c>
      <c r="M123" s="161" t="s">
        <v>151</v>
      </c>
      <c r="N123" s="161"/>
      <c r="O123" s="159" t="s">
        <v>124</v>
      </c>
      <c r="T123"/>
    </row>
    <row r="124" spans="3:20" ht="17.399999999999999" thickTop="1" thickBot="1" x14ac:dyDescent="0.35">
      <c r="C124" s="188" t="s">
        <v>111</v>
      </c>
      <c r="D124" s="161">
        <v>2019</v>
      </c>
      <c r="E124" s="189" t="s">
        <v>16</v>
      </c>
      <c r="F124" s="153">
        <f>VLOOKUP(G124,'Input keuzevariabelen'!$E$13:$I$131,2,FALSE)</f>
        <v>2</v>
      </c>
      <c r="G124" s="161" t="s">
        <v>30</v>
      </c>
      <c r="H124" s="218">
        <v>653829</v>
      </c>
      <c r="I124" s="154" t="str">
        <f>VLOOKUP(G124,'Input keuzevariabelen'!$E$13:$I$131,3,FALSE)</f>
        <v>kWh</v>
      </c>
      <c r="J124" s="181">
        <f>SUMIFS('Input keuzevariabelen'!$H$13:$H$131,'Input keuzevariabelen'!$E$13:$E$131,Data!G124,'Input keuzevariabelen'!$J$13:$J$131,Data!D124)</f>
        <v>649</v>
      </c>
      <c r="K124" s="154" t="str">
        <f>VLOOKUP(G124,'Input keuzevariabelen'!$E$13:$I$131,5,FALSE)</f>
        <v>gram CO2/kWh</v>
      </c>
      <c r="L124" s="213">
        <f t="shared" si="10"/>
        <v>424.33502099999998</v>
      </c>
      <c r="M124" s="161" t="s">
        <v>151</v>
      </c>
      <c r="N124" s="161"/>
      <c r="O124" s="162" t="s">
        <v>125</v>
      </c>
      <c r="T124"/>
    </row>
    <row r="125" spans="3:20" ht="17.399999999999999" thickTop="1" thickBot="1" x14ac:dyDescent="0.35">
      <c r="C125" s="188" t="s">
        <v>111</v>
      </c>
      <c r="D125" s="161">
        <v>2019</v>
      </c>
      <c r="E125" s="189" t="s">
        <v>16</v>
      </c>
      <c r="F125" s="153">
        <f>VLOOKUP(G125,'Input keuzevariabelen'!$E$13:$I$131,2,FALSE)</f>
        <v>2</v>
      </c>
      <c r="G125" s="161" t="s">
        <v>105</v>
      </c>
      <c r="H125" s="215">
        <v>112</v>
      </c>
      <c r="I125" s="154" t="str">
        <f>VLOOKUP(G125,'Input keuzevariabelen'!$E$13:$I$131,3,FALSE)</f>
        <v>GJ</v>
      </c>
      <c r="J125" s="181">
        <f>SUMIFS('Input keuzevariabelen'!$H$13:$H$131,'Input keuzevariabelen'!$E$13:$E$131,Data!G125,'Input keuzevariabelen'!$J$13:$J$131,Data!D125)</f>
        <v>35970</v>
      </c>
      <c r="K125" s="154" t="str">
        <f>VLOOKUP(G125,'Input keuzevariabelen'!$E$13:$I$131,5,FALSE)</f>
        <v>gram CO2/GJ</v>
      </c>
      <c r="L125" s="213">
        <f t="shared" si="10"/>
        <v>4.0286400000000002</v>
      </c>
      <c r="M125" s="161" t="s">
        <v>151</v>
      </c>
      <c r="N125" s="161"/>
      <c r="O125" s="162" t="s">
        <v>116</v>
      </c>
      <c r="T125"/>
    </row>
    <row r="126" spans="3:20" ht="17.399999999999999" thickTop="1" thickBot="1" x14ac:dyDescent="0.35">
      <c r="C126" s="188" t="s">
        <v>111</v>
      </c>
      <c r="D126" s="161">
        <v>2019</v>
      </c>
      <c r="E126" s="189" t="s">
        <v>16</v>
      </c>
      <c r="F126" s="153">
        <f>VLOOKUP(G126,'Input keuzevariabelen'!$E$13:$I$131,2,FALSE)</f>
        <v>2</v>
      </c>
      <c r="G126" s="161" t="s">
        <v>105</v>
      </c>
      <c r="H126" s="215">
        <v>1255</v>
      </c>
      <c r="I126" s="154" t="str">
        <f>VLOOKUP(G126,'Input keuzevariabelen'!$E$13:$I$131,3,FALSE)</f>
        <v>GJ</v>
      </c>
      <c r="J126" s="181">
        <f>SUMIFS('Input keuzevariabelen'!$H$13:$H$131,'Input keuzevariabelen'!$E$13:$E$131,Data!G126,'Input keuzevariabelen'!$J$13:$J$131,Data!D126)</f>
        <v>35970</v>
      </c>
      <c r="K126" s="154" t="str">
        <f>VLOOKUP(G126,'Input keuzevariabelen'!$E$13:$I$131,5,FALSE)</f>
        <v>gram CO2/GJ</v>
      </c>
      <c r="L126" s="213">
        <f t="shared" si="10"/>
        <v>45.14235</v>
      </c>
      <c r="M126" s="161" t="s">
        <v>151</v>
      </c>
      <c r="N126" s="161"/>
      <c r="O126" s="162" t="s">
        <v>125</v>
      </c>
      <c r="T126"/>
    </row>
    <row r="127" spans="3:20" ht="17.399999999999999" thickTop="1" thickBot="1" x14ac:dyDescent="0.35">
      <c r="C127" s="188" t="s">
        <v>111</v>
      </c>
      <c r="D127" s="161">
        <v>2019</v>
      </c>
      <c r="E127" s="189" t="s">
        <v>16</v>
      </c>
      <c r="F127" s="153">
        <f>VLOOKUP(G127,'Input keuzevariabelen'!$E$13:$I$131,2,FALSE)</f>
        <v>2</v>
      </c>
      <c r="G127" s="161" t="s">
        <v>108</v>
      </c>
      <c r="H127" s="215">
        <v>444246</v>
      </c>
      <c r="I127" s="154" t="str">
        <f>VLOOKUP(G127,'Input keuzevariabelen'!$E$13:$I$131,3,FALSE)</f>
        <v>kWh</v>
      </c>
      <c r="J127" s="181">
        <f>SUMIFS('Input keuzevariabelen'!$H$13:$H$131,'Input keuzevariabelen'!$E$13:$E$131,Data!G127,'Input keuzevariabelen'!$J$13:$J$131,Data!D127)</f>
        <v>649</v>
      </c>
      <c r="K127" s="154" t="str">
        <f>VLOOKUP(G127,'Input keuzevariabelen'!$E$13:$I$131,5,FALSE)</f>
        <v>gram CO2/kWh</v>
      </c>
      <c r="L127" s="213">
        <f t="shared" si="10"/>
        <v>288.31565399999999</v>
      </c>
      <c r="M127" s="161" t="s">
        <v>151</v>
      </c>
      <c r="N127" s="161"/>
      <c r="O127" s="162"/>
      <c r="T127"/>
    </row>
    <row r="128" spans="3:20" ht="17.399999999999999" thickTop="1" thickBot="1" x14ac:dyDescent="0.35">
      <c r="C128" s="188" t="s">
        <v>111</v>
      </c>
      <c r="D128" s="161">
        <v>2019</v>
      </c>
      <c r="E128" s="189" t="s">
        <v>16</v>
      </c>
      <c r="F128" s="153" t="str">
        <f>VLOOKUP(G128,'Input keuzevariabelen'!$E$13:$I$131,2,FALSE)</f>
        <v>bt</v>
      </c>
      <c r="G128" s="161" t="s">
        <v>12</v>
      </c>
      <c r="H128" s="215">
        <v>500148</v>
      </c>
      <c r="I128" s="154" t="str">
        <f>VLOOKUP(G128,'Input keuzevariabelen'!$E$13:$I$131,3,FALSE)</f>
        <v>km</v>
      </c>
      <c r="J128" s="181">
        <f>SUMIFS('Input keuzevariabelen'!$H$13:$H$131,'Input keuzevariabelen'!$E$13:$E$131,Data!G128,'Input keuzevariabelen'!$J$13:$J$131,Data!D128)</f>
        <v>220</v>
      </c>
      <c r="K128" s="154" t="str">
        <f>VLOOKUP(G128,'Input keuzevariabelen'!$E$13:$I$131,5,FALSE)</f>
        <v>gram CO2/km</v>
      </c>
      <c r="L128" s="213">
        <f t="shared" si="10"/>
        <v>110.03256</v>
      </c>
      <c r="M128" s="161" t="s">
        <v>151</v>
      </c>
      <c r="N128" s="161"/>
      <c r="O128" s="162"/>
      <c r="T128"/>
    </row>
    <row r="129" spans="1:20" ht="17.399999999999999" thickTop="1" thickBot="1" x14ac:dyDescent="0.35">
      <c r="C129" s="188" t="s">
        <v>111</v>
      </c>
      <c r="D129" s="161">
        <v>2019</v>
      </c>
      <c r="E129" s="189" t="s">
        <v>16</v>
      </c>
      <c r="F129" s="153" t="str">
        <f>VLOOKUP(G129,'Input keuzevariabelen'!$E$13:$I$131,2,FALSE)</f>
        <v>bt</v>
      </c>
      <c r="G129" s="161" t="s">
        <v>93</v>
      </c>
      <c r="H129" s="215">
        <v>6450</v>
      </c>
      <c r="I129" s="154" t="str">
        <f>VLOOKUP(G129,'Input keuzevariabelen'!$E$13:$I$131,3,FALSE)</f>
        <v>km</v>
      </c>
      <c r="J129" s="181">
        <f>SUMIFS('Input keuzevariabelen'!$H$13:$H$131,'Input keuzevariabelen'!$E$13:$E$131,Data!G129,'Input keuzevariabelen'!$J$13:$J$131,Data!D129)</f>
        <v>297</v>
      </c>
      <c r="K129" s="154" t="str">
        <f>VLOOKUP(G129,'Input keuzevariabelen'!$E$13:$I$131,5,FALSE)</f>
        <v>gram CO2/km</v>
      </c>
      <c r="L129" s="213">
        <f t="shared" si="10"/>
        <v>1.9156500000000001</v>
      </c>
      <c r="M129" s="161" t="s">
        <v>151</v>
      </c>
      <c r="N129" s="161"/>
      <c r="O129" s="162"/>
      <c r="T129"/>
    </row>
    <row r="130" spans="1:20" ht="17.399999999999999" thickTop="1" thickBot="1" x14ac:dyDescent="0.35">
      <c r="C130" s="188" t="s">
        <v>111</v>
      </c>
      <c r="D130" s="161">
        <v>2019</v>
      </c>
      <c r="E130" s="189" t="s">
        <v>16</v>
      </c>
      <c r="F130" s="153" t="str">
        <f>VLOOKUP(G130,'Input keuzevariabelen'!$E$13:$I$131,2,FALSE)</f>
        <v>bt</v>
      </c>
      <c r="G130" s="161" t="s">
        <v>94</v>
      </c>
      <c r="H130" s="215">
        <v>16793</v>
      </c>
      <c r="I130" s="154" t="str">
        <f>VLOOKUP(G130,'Input keuzevariabelen'!$E$13:$I$131,3,FALSE)</f>
        <v>km</v>
      </c>
      <c r="J130" s="181">
        <f>SUMIFS('Input keuzevariabelen'!$H$13:$H$131,'Input keuzevariabelen'!$E$13:$E$131,Data!G130,'Input keuzevariabelen'!$J$13:$J$131,Data!D130)</f>
        <v>200</v>
      </c>
      <c r="K130" s="154" t="str">
        <f>VLOOKUP(G130,'Input keuzevariabelen'!$E$13:$I$131,5,FALSE)</f>
        <v>gram CO2/km</v>
      </c>
      <c r="L130" s="213">
        <f t="shared" si="10"/>
        <v>3.3586</v>
      </c>
      <c r="M130" s="161" t="s">
        <v>151</v>
      </c>
      <c r="N130" s="161"/>
      <c r="O130" s="162"/>
      <c r="T130"/>
    </row>
    <row r="131" spans="1:20" ht="17.399999999999999" thickTop="1" thickBot="1" x14ac:dyDescent="0.35">
      <c r="C131" s="188" t="s">
        <v>111</v>
      </c>
      <c r="D131" s="161">
        <v>2019</v>
      </c>
      <c r="E131" s="189" t="s">
        <v>16</v>
      </c>
      <c r="F131" s="153" t="str">
        <f>VLOOKUP(G131,'Input keuzevariabelen'!$E$13:$I$131,2,FALSE)</f>
        <v>bt</v>
      </c>
      <c r="G131" s="158" t="s">
        <v>95</v>
      </c>
      <c r="H131" s="214">
        <v>81422</v>
      </c>
      <c r="I131" s="154" t="str">
        <f>VLOOKUP(G131,'Input keuzevariabelen'!$E$13:$I$131,3,FALSE)</f>
        <v>km</v>
      </c>
      <c r="J131" s="181">
        <f>SUMIFS('Input keuzevariabelen'!$H$13:$H$131,'Input keuzevariabelen'!$E$13:$E$131,Data!G131,'Input keuzevariabelen'!$J$13:$J$131,Data!D131)</f>
        <v>147</v>
      </c>
      <c r="K131" s="154" t="str">
        <f>VLOOKUP(G131,'Input keuzevariabelen'!$E$13:$I$131,5,FALSE)</f>
        <v>gram CO2/km</v>
      </c>
      <c r="L131" s="213">
        <f t="shared" si="10"/>
        <v>11.969034000000001</v>
      </c>
      <c r="M131" s="161" t="s">
        <v>151</v>
      </c>
      <c r="N131" s="158"/>
      <c r="O131" s="159"/>
      <c r="T131"/>
    </row>
    <row r="132" spans="1:20" ht="17.399999999999999" thickTop="1" thickBot="1" x14ac:dyDescent="0.35">
      <c r="C132" s="188" t="s">
        <v>111</v>
      </c>
      <c r="D132" s="161">
        <v>2019</v>
      </c>
      <c r="E132" s="189" t="s">
        <v>16</v>
      </c>
      <c r="F132" s="153"/>
      <c r="G132" s="226" t="s">
        <v>85</v>
      </c>
      <c r="H132" s="214">
        <v>1444.2</v>
      </c>
      <c r="I132" s="154"/>
      <c r="J132" s="181"/>
      <c r="K132" s="154"/>
      <c r="L132" s="213"/>
      <c r="M132" s="161"/>
      <c r="N132" s="158"/>
      <c r="O132" s="159"/>
      <c r="T132"/>
    </row>
    <row r="133" spans="1:20" ht="17.399999999999999" thickTop="1" thickBot="1" x14ac:dyDescent="0.35">
      <c r="C133" s="258"/>
      <c r="D133" s="259"/>
      <c r="E133" s="260"/>
      <c r="F133" s="153"/>
      <c r="G133" s="261"/>
      <c r="H133" s="262"/>
      <c r="I133" s="154"/>
      <c r="J133" s="181"/>
      <c r="K133" s="154"/>
      <c r="L133" s="263"/>
      <c r="M133" s="161"/>
      <c r="N133" s="158"/>
      <c r="O133" s="264"/>
      <c r="T133"/>
    </row>
    <row r="134" spans="1:20" s="54" customFormat="1" ht="17.399999999999999" thickTop="1" thickBot="1" x14ac:dyDescent="0.35">
      <c r="A134" s="14"/>
      <c r="B134" s="14"/>
      <c r="C134" s="185" t="s">
        <v>111</v>
      </c>
      <c r="D134" s="186">
        <v>2020</v>
      </c>
      <c r="E134" s="187" t="s">
        <v>16</v>
      </c>
      <c r="F134" s="153">
        <f>VLOOKUP(G134,'Input keuzevariabelen'!$E$13:$I$131,2,FALSE)</f>
        <v>1</v>
      </c>
      <c r="G134" s="154" t="s">
        <v>5</v>
      </c>
      <c r="H134" s="212">
        <f>H95*'Verbruik vestigingen 2020'!$K$43</f>
        <v>8288.2189365943923</v>
      </c>
      <c r="I134" s="154" t="str">
        <f>VLOOKUP(G134,'Input keuzevariabelen'!$E$13:$I$131,3,FALSE)</f>
        <v>m3</v>
      </c>
      <c r="J134" s="181">
        <f>SUMIFS('Input keuzevariabelen'!$H$13:$H$131,'Input keuzevariabelen'!$E$13:$E$131,Data!G134,'Input keuzevariabelen'!$J$13:$J$131,Data!D134)</f>
        <v>1884</v>
      </c>
      <c r="K134" s="154" t="str">
        <f>VLOOKUP(G134,'Input keuzevariabelen'!$E$13:$I$131,5,FALSE)</f>
        <v>gram CO2/m3</v>
      </c>
      <c r="L134" s="212">
        <f>H134*J134/1000000</f>
        <v>15.615004476543834</v>
      </c>
      <c r="M134" s="161"/>
      <c r="N134" s="161" t="s">
        <v>190</v>
      </c>
      <c r="O134" s="155" t="s">
        <v>112</v>
      </c>
      <c r="T134"/>
    </row>
    <row r="135" spans="1:20" s="54" customFormat="1" ht="17.399999999999999" thickTop="1" thickBot="1" x14ac:dyDescent="0.35">
      <c r="A135" s="14"/>
      <c r="B135" s="14"/>
      <c r="C135" s="185" t="s">
        <v>111</v>
      </c>
      <c r="D135" s="186">
        <v>2020</v>
      </c>
      <c r="E135" s="187" t="s">
        <v>16</v>
      </c>
      <c r="F135" s="153">
        <f>VLOOKUP(G135,'Input keuzevariabelen'!$E$13:$I$131,2,FALSE)</f>
        <v>1</v>
      </c>
      <c r="G135" s="154" t="s">
        <v>5</v>
      </c>
      <c r="H135" s="212">
        <f>'Verbruik vestigingen 2020'!O29</f>
        <v>14120.277313343413</v>
      </c>
      <c r="I135" s="154" t="str">
        <f>VLOOKUP(G135,'Input keuzevariabelen'!$E$13:$I$131,3,FALSE)</f>
        <v>m3</v>
      </c>
      <c r="J135" s="181">
        <f>SUMIFS('Input keuzevariabelen'!$H$13:$H$131,'Input keuzevariabelen'!$E$13:$E$131,Data!G135,'Input keuzevariabelen'!$J$13:$J$131,Data!D135)</f>
        <v>1884</v>
      </c>
      <c r="K135" s="154" t="str">
        <f>VLOOKUP(G135,'Input keuzevariabelen'!$E$13:$I$131,5,FALSE)</f>
        <v>gram CO2/m3</v>
      </c>
      <c r="L135" s="213">
        <f t="shared" ref="L135:L163" si="11">H135*J135/1000000</f>
        <v>26.602602458338989</v>
      </c>
      <c r="M135" s="161" t="s">
        <v>179</v>
      </c>
      <c r="N135" s="161"/>
      <c r="O135" s="156" t="s">
        <v>113</v>
      </c>
      <c r="T135"/>
    </row>
    <row r="136" spans="1:20" s="54" customFormat="1" ht="17.399999999999999" thickTop="1" thickBot="1" x14ac:dyDescent="0.35">
      <c r="A136" s="14"/>
      <c r="B136" s="14"/>
      <c r="C136" s="185" t="s">
        <v>111</v>
      </c>
      <c r="D136" s="186">
        <v>2020</v>
      </c>
      <c r="E136" s="187" t="s">
        <v>16</v>
      </c>
      <c r="F136" s="153">
        <f>VLOOKUP(G136,'Input keuzevariabelen'!$E$13:$I$131,2,FALSE)</f>
        <v>1</v>
      </c>
      <c r="G136" s="154" t="s">
        <v>5</v>
      </c>
      <c r="H136" s="212">
        <f>H97*'Verbruik vestigingen 2020'!$K$43</f>
        <v>2677.1373524111568</v>
      </c>
      <c r="I136" s="154" t="str">
        <f>VLOOKUP(G136,'Input keuzevariabelen'!$E$13:$I$131,3,FALSE)</f>
        <v>m3</v>
      </c>
      <c r="J136" s="181">
        <f>SUMIFS('Input keuzevariabelen'!$H$13:$H$131,'Input keuzevariabelen'!$E$13:$E$131,Data!G136,'Input keuzevariabelen'!$J$13:$J$131,Data!D136)</f>
        <v>1884</v>
      </c>
      <c r="K136" s="154" t="str">
        <f>VLOOKUP(G136,'Input keuzevariabelen'!$E$13:$I$131,5,FALSE)</f>
        <v>gram CO2/m3</v>
      </c>
      <c r="L136" s="213">
        <f t="shared" si="11"/>
        <v>5.0437267719426195</v>
      </c>
      <c r="M136" s="161"/>
      <c r="N136" s="161" t="s">
        <v>190</v>
      </c>
      <c r="O136" s="156" t="s">
        <v>114</v>
      </c>
      <c r="T136"/>
    </row>
    <row r="137" spans="1:20" s="54" customFormat="1" ht="17.399999999999999" thickTop="1" thickBot="1" x14ac:dyDescent="0.35">
      <c r="A137" s="14"/>
      <c r="B137" s="14"/>
      <c r="C137" s="185" t="s">
        <v>111</v>
      </c>
      <c r="D137" s="186">
        <v>2020</v>
      </c>
      <c r="E137" s="187" t="s">
        <v>16</v>
      </c>
      <c r="F137" s="153">
        <f>VLOOKUP(G137,'Input keuzevariabelen'!$E$13:$I$131,2,FALSE)</f>
        <v>1</v>
      </c>
      <c r="G137" s="154" t="s">
        <v>5</v>
      </c>
      <c r="H137" s="212">
        <f>H98*'Verbruik vestigingen 2020'!$K$43</f>
        <v>14958.257073509152</v>
      </c>
      <c r="I137" s="154" t="str">
        <f>VLOOKUP(G137,'Input keuzevariabelen'!$E$13:$I$131,3,FALSE)</f>
        <v>m3</v>
      </c>
      <c r="J137" s="181">
        <f>SUMIFS('Input keuzevariabelen'!$H$13:$H$131,'Input keuzevariabelen'!$E$13:$E$131,Data!G137,'Input keuzevariabelen'!$J$13:$J$131,Data!D137)</f>
        <v>1884</v>
      </c>
      <c r="K137" s="154" t="str">
        <f>VLOOKUP(G137,'Input keuzevariabelen'!$E$13:$I$131,5,FALSE)</f>
        <v>gram CO2/m3</v>
      </c>
      <c r="L137" s="213">
        <f t="shared" si="11"/>
        <v>28.181356326491244</v>
      </c>
      <c r="M137" s="161"/>
      <c r="N137" s="161" t="s">
        <v>190</v>
      </c>
      <c r="O137" s="156" t="s">
        <v>115</v>
      </c>
      <c r="T137"/>
    </row>
    <row r="138" spans="1:20" ht="17.399999999999999" thickTop="1" thickBot="1" x14ac:dyDescent="0.35">
      <c r="C138" s="185" t="s">
        <v>111</v>
      </c>
      <c r="D138" s="186">
        <v>2020</v>
      </c>
      <c r="E138" s="187" t="s">
        <v>16</v>
      </c>
      <c r="F138" s="153">
        <f>VLOOKUP(G138,'Input keuzevariabelen'!$E$13:$I$131,2,FALSE)</f>
        <v>1</v>
      </c>
      <c r="G138" s="154" t="s">
        <v>5</v>
      </c>
      <c r="H138" s="212">
        <f>H99*'Verbruik vestigingen 2020'!$K$43</f>
        <v>3866.9761757050042</v>
      </c>
      <c r="I138" s="154" t="str">
        <f>VLOOKUP(G138,'Input keuzevariabelen'!$E$13:$I$131,3,FALSE)</f>
        <v>m3</v>
      </c>
      <c r="J138" s="181">
        <f>SUMIFS('Input keuzevariabelen'!$H$13:$H$131,'Input keuzevariabelen'!$E$13:$E$131,Data!G138,'Input keuzevariabelen'!$J$13:$J$131,Data!D138)</f>
        <v>1884</v>
      </c>
      <c r="K138" s="154" t="str">
        <f>VLOOKUP(G138,'Input keuzevariabelen'!$E$13:$I$131,5,FALSE)</f>
        <v>gram CO2/m3</v>
      </c>
      <c r="L138" s="213">
        <f t="shared" si="11"/>
        <v>7.2853831150282273</v>
      </c>
      <c r="M138" s="161"/>
      <c r="N138" s="161" t="s">
        <v>190</v>
      </c>
      <c r="O138" s="159" t="s">
        <v>117</v>
      </c>
      <c r="T138"/>
    </row>
    <row r="139" spans="1:20" ht="17.399999999999999" thickTop="1" thickBot="1" x14ac:dyDescent="0.35">
      <c r="C139" s="185" t="s">
        <v>111</v>
      </c>
      <c r="D139" s="186">
        <v>2020</v>
      </c>
      <c r="E139" s="187" t="s">
        <v>16</v>
      </c>
      <c r="F139" s="153">
        <f>VLOOKUP(G139,'Input keuzevariabelen'!$E$13:$I$131,2,FALSE)</f>
        <v>1</v>
      </c>
      <c r="G139" s="154" t="s">
        <v>5</v>
      </c>
      <c r="H139" s="212">
        <f>H100*'Verbruik vestigingen 2020'!$K$43</f>
        <v>24619.748318655191</v>
      </c>
      <c r="I139" s="154" t="str">
        <f>VLOOKUP(G139,'Input keuzevariabelen'!$E$13:$I$131,3,FALSE)</f>
        <v>m3</v>
      </c>
      <c r="J139" s="181">
        <f>SUMIFS('Input keuzevariabelen'!$H$13:$H$131,'Input keuzevariabelen'!$E$13:$E$131,Data!G139,'Input keuzevariabelen'!$J$13:$J$131,Data!D139)</f>
        <v>1884</v>
      </c>
      <c r="K139" s="154" t="str">
        <f>VLOOKUP(G139,'Input keuzevariabelen'!$E$13:$I$131,5,FALSE)</f>
        <v>gram CO2/m3</v>
      </c>
      <c r="L139" s="213">
        <f t="shared" si="11"/>
        <v>46.383605832346383</v>
      </c>
      <c r="M139" s="161"/>
      <c r="N139" s="161" t="s">
        <v>190</v>
      </c>
      <c r="O139" s="159" t="s">
        <v>118</v>
      </c>
      <c r="T139"/>
    </row>
    <row r="140" spans="1:20" ht="17.399999999999999" thickTop="1" thickBot="1" x14ac:dyDescent="0.35">
      <c r="C140" s="185" t="s">
        <v>111</v>
      </c>
      <c r="D140" s="186">
        <v>2020</v>
      </c>
      <c r="E140" s="187" t="s">
        <v>16</v>
      </c>
      <c r="F140" s="153">
        <f>VLOOKUP(G140,'Input keuzevariabelen'!$E$13:$I$131,2,FALSE)</f>
        <v>1</v>
      </c>
      <c r="G140" s="154" t="s">
        <v>5</v>
      </c>
      <c r="H140" s="212">
        <f>H101*'Verbruik vestigingen 2020'!$K$43</f>
        <v>2020.7429348940509</v>
      </c>
      <c r="I140" s="154" t="str">
        <f>VLOOKUP(G140,'Input keuzevariabelen'!$E$13:$I$131,3,FALSE)</f>
        <v>m3</v>
      </c>
      <c r="J140" s="181">
        <f>SUMIFS('Input keuzevariabelen'!$H$13:$H$131,'Input keuzevariabelen'!$E$13:$E$131,Data!G140,'Input keuzevariabelen'!$J$13:$J$131,Data!D140)</f>
        <v>1884</v>
      </c>
      <c r="K140" s="154" t="str">
        <f>VLOOKUP(G140,'Input keuzevariabelen'!$E$13:$I$131,5,FALSE)</f>
        <v>gram CO2/m3</v>
      </c>
      <c r="L140" s="213">
        <f t="shared" si="11"/>
        <v>3.8070796893403922</v>
      </c>
      <c r="M140" s="161"/>
      <c r="N140" s="161" t="s">
        <v>190</v>
      </c>
      <c r="O140" s="162" t="s">
        <v>119</v>
      </c>
      <c r="T140"/>
    </row>
    <row r="141" spans="1:20" ht="17.399999999999999" thickTop="1" thickBot="1" x14ac:dyDescent="0.35">
      <c r="C141" s="185" t="s">
        <v>111</v>
      </c>
      <c r="D141" s="186">
        <v>2020</v>
      </c>
      <c r="E141" s="187" t="s">
        <v>16</v>
      </c>
      <c r="F141" s="153">
        <f>VLOOKUP(G141,'Input keuzevariabelen'!$E$13:$I$131,2,FALSE)</f>
        <v>1</v>
      </c>
      <c r="G141" s="154" t="s">
        <v>5</v>
      </c>
      <c r="H141" s="212">
        <f>H103*'Verbruik vestigingen 2020'!$K$43</f>
        <v>4653.2613314316886</v>
      </c>
      <c r="I141" s="154" t="str">
        <f>VLOOKUP(G141,'Input keuzevariabelen'!$E$13:$I$131,3,FALSE)</f>
        <v>m3</v>
      </c>
      <c r="J141" s="181">
        <f>SUMIFS('Input keuzevariabelen'!$H$13:$H$131,'Input keuzevariabelen'!$E$13:$E$131,Data!G141,'Input keuzevariabelen'!$J$13:$J$131,Data!D141)</f>
        <v>1884</v>
      </c>
      <c r="K141" s="154" t="str">
        <f>VLOOKUP(G141,'Input keuzevariabelen'!$E$13:$I$131,5,FALSE)</f>
        <v>gram CO2/m3</v>
      </c>
      <c r="L141" s="213">
        <f t="shared" si="11"/>
        <v>8.7667443484173013</v>
      </c>
      <c r="M141" s="161"/>
      <c r="N141" s="161" t="s">
        <v>190</v>
      </c>
      <c r="O141" s="159" t="s">
        <v>121</v>
      </c>
      <c r="T141"/>
    </row>
    <row r="142" spans="1:20" ht="17.399999999999999" thickTop="1" thickBot="1" x14ac:dyDescent="0.35">
      <c r="C142" s="185" t="s">
        <v>111</v>
      </c>
      <c r="D142" s="186">
        <v>2020</v>
      </c>
      <c r="E142" s="187" t="s">
        <v>16</v>
      </c>
      <c r="F142" s="153">
        <f>VLOOKUP(G142,'Input keuzevariabelen'!$E$13:$I$131,2,FALSE)</f>
        <v>1</v>
      </c>
      <c r="G142" s="154" t="s">
        <v>5</v>
      </c>
      <c r="H142" s="212">
        <f>H104*'Verbruik vestigingen 2020'!$K$43</f>
        <v>28783.192667830914</v>
      </c>
      <c r="I142" s="154" t="str">
        <f>VLOOKUP(G142,'Input keuzevariabelen'!$E$13:$I$131,3,FALSE)</f>
        <v>m3</v>
      </c>
      <c r="J142" s="181">
        <f>SUMIFS('Input keuzevariabelen'!$H$13:$H$131,'Input keuzevariabelen'!$E$13:$E$131,Data!G142,'Input keuzevariabelen'!$J$13:$J$131,Data!D142)</f>
        <v>1884</v>
      </c>
      <c r="K142" s="154" t="str">
        <f>VLOOKUP(G142,'Input keuzevariabelen'!$E$13:$I$131,5,FALSE)</f>
        <v>gram CO2/m3</v>
      </c>
      <c r="L142" s="213">
        <f t="shared" si="11"/>
        <v>54.22753498619344</v>
      </c>
      <c r="M142" s="161"/>
      <c r="N142" s="161" t="s">
        <v>190</v>
      </c>
      <c r="O142" s="159" t="s">
        <v>122</v>
      </c>
      <c r="T142"/>
    </row>
    <row r="143" spans="1:20" ht="17.399999999999999" thickTop="1" thickBot="1" x14ac:dyDescent="0.35">
      <c r="C143" s="185" t="s">
        <v>111</v>
      </c>
      <c r="D143" s="186">
        <v>2020</v>
      </c>
      <c r="E143" s="187" t="s">
        <v>16</v>
      </c>
      <c r="F143" s="153">
        <f>VLOOKUP(G143,'Input keuzevariabelen'!$E$13:$I$131,2,FALSE)</f>
        <v>1</v>
      </c>
      <c r="G143" s="154" t="s">
        <v>5</v>
      </c>
      <c r="H143" s="212">
        <f>H105*'Verbruik vestigingen 2020'!$K$43</f>
        <v>1145.2198674203282</v>
      </c>
      <c r="I143" s="154" t="str">
        <f>VLOOKUP(G143,'Input keuzevariabelen'!$E$13:$I$131,3,FALSE)</f>
        <v>m3</v>
      </c>
      <c r="J143" s="181">
        <f>SUMIFS('Input keuzevariabelen'!$H$13:$H$131,'Input keuzevariabelen'!$E$13:$E$131,Data!G143,'Input keuzevariabelen'!$J$13:$J$131,Data!D143)</f>
        <v>1884</v>
      </c>
      <c r="K143" s="154" t="str">
        <f>VLOOKUP(G143,'Input keuzevariabelen'!$E$13:$I$131,5,FALSE)</f>
        <v>gram CO2/m3</v>
      </c>
      <c r="L143" s="213">
        <f t="shared" si="11"/>
        <v>2.1575942302198983</v>
      </c>
      <c r="M143" s="161"/>
      <c r="N143" s="161" t="s">
        <v>190</v>
      </c>
      <c r="O143" s="329" t="s">
        <v>123</v>
      </c>
      <c r="T143"/>
    </row>
    <row r="144" spans="1:20" ht="17.399999999999999" thickTop="1" thickBot="1" x14ac:dyDescent="0.35">
      <c r="C144" s="185" t="s">
        <v>111</v>
      </c>
      <c r="D144" s="186">
        <v>2020</v>
      </c>
      <c r="E144" s="187" t="s">
        <v>16</v>
      </c>
      <c r="F144" s="153">
        <f>VLOOKUP(G144,'Input keuzevariabelen'!$E$13:$I$131,2,FALSE)</f>
        <v>1</v>
      </c>
      <c r="G144" s="154" t="s">
        <v>5</v>
      </c>
      <c r="H144" s="212">
        <v>3028</v>
      </c>
      <c r="I144" s="154" t="str">
        <f>VLOOKUP(G144,'Input keuzevariabelen'!$E$13:$I$131,3,FALSE)</f>
        <v>m3</v>
      </c>
      <c r="J144" s="181">
        <f>SUMIFS('Input keuzevariabelen'!$H$13:$H$131,'Input keuzevariabelen'!$E$13:$E$131,Data!G144,'Input keuzevariabelen'!$J$13:$J$131,Data!D144)</f>
        <v>1884</v>
      </c>
      <c r="K144" s="154" t="str">
        <f>VLOOKUP(G144,'Input keuzevariabelen'!$E$13:$I$131,5,FALSE)</f>
        <v>gram CO2/m3</v>
      </c>
      <c r="L144" s="213">
        <f t="shared" si="11"/>
        <v>5.704752</v>
      </c>
      <c r="M144" s="158" t="s">
        <v>157</v>
      </c>
      <c r="N144" s="154"/>
      <c r="O144" s="159" t="s">
        <v>124</v>
      </c>
      <c r="T144"/>
    </row>
    <row r="145" spans="3:20" s="54" customFormat="1" ht="17.399999999999999" thickTop="1" thickBot="1" x14ac:dyDescent="0.35">
      <c r="C145" s="220" t="s">
        <v>111</v>
      </c>
      <c r="D145" s="154">
        <v>2020</v>
      </c>
      <c r="E145" s="221" t="s">
        <v>16</v>
      </c>
      <c r="F145" s="153">
        <f>VLOOKUP(G145,'Input keuzevariabelen'!$E$13:$I$131,2,FALSE)</f>
        <v>1</v>
      </c>
      <c r="G145" s="154" t="s">
        <v>31</v>
      </c>
      <c r="H145" s="232">
        <v>183</v>
      </c>
      <c r="I145" s="154" t="str">
        <f>VLOOKUP(G145,'Input keuzevariabelen'!$E$13:$I$131,3,FALSE)</f>
        <v>liter</v>
      </c>
      <c r="J145" s="154">
        <f>SUMIFS('Input keuzevariabelen'!$H$13:$H$131,'Input keuzevariabelen'!$E$13:$E$131,Data!G145,'Input keuzevariabelen'!$J$13:$J$131,Data!D145)</f>
        <v>3262</v>
      </c>
      <c r="K145" s="154" t="str">
        <f>VLOOKUP(G145,'Input keuzevariabelen'!$E$13:$I$131,5,FALSE)</f>
        <v>gram CO2/liter</v>
      </c>
      <c r="L145" s="213">
        <f t="shared" si="11"/>
        <v>0.59694599999999998</v>
      </c>
      <c r="M145" s="217"/>
      <c r="N145" s="217" t="s">
        <v>163</v>
      </c>
      <c r="O145" s="242" t="s">
        <v>125</v>
      </c>
      <c r="T145"/>
    </row>
    <row r="146" spans="3:20" ht="17.399999999999999" thickTop="1" thickBot="1" x14ac:dyDescent="0.35">
      <c r="C146" s="188" t="s">
        <v>111</v>
      </c>
      <c r="D146" s="186">
        <v>2020</v>
      </c>
      <c r="E146" s="187" t="s">
        <v>16</v>
      </c>
      <c r="F146" s="153">
        <f>VLOOKUP(G146,'Input keuzevariabelen'!$E$13:$I$131,2,FALSE)</f>
        <v>2</v>
      </c>
      <c r="G146" s="161" t="s">
        <v>30</v>
      </c>
      <c r="H146" s="215">
        <f>H111*'Verbruik vestigingen 2020'!$K$48</f>
        <v>54352.368432919313</v>
      </c>
      <c r="I146" s="154" t="str">
        <f>VLOOKUP(G146,'Input keuzevariabelen'!$E$13:$I$131,3,FALSE)</f>
        <v>kWh</v>
      </c>
      <c r="J146" s="181">
        <f>SUMIFS('Input keuzevariabelen'!$H$13:$H$131,'Input keuzevariabelen'!$E$13:$E$131,Data!G146,'Input keuzevariabelen'!$J$13:$J$131,Data!D146)</f>
        <v>556</v>
      </c>
      <c r="K146" s="154" t="str">
        <f>VLOOKUP(G146,'Input keuzevariabelen'!$E$13:$I$131,5,FALSE)</f>
        <v>gram CO2/kWh</v>
      </c>
      <c r="L146" s="213">
        <f t="shared" si="11"/>
        <v>30.219916848703139</v>
      </c>
      <c r="M146" s="161"/>
      <c r="N146" s="161" t="s">
        <v>190</v>
      </c>
      <c r="O146" s="155" t="s">
        <v>112</v>
      </c>
      <c r="T146"/>
    </row>
    <row r="147" spans="3:20" ht="17.399999999999999" thickTop="1" thickBot="1" x14ac:dyDescent="0.35">
      <c r="C147" s="188" t="s">
        <v>111</v>
      </c>
      <c r="D147" s="186">
        <v>2020</v>
      </c>
      <c r="E147" s="187" t="s">
        <v>16</v>
      </c>
      <c r="F147" s="153">
        <f>VLOOKUP(G147,'Input keuzevariabelen'!$E$13:$I$131,2,FALSE)</f>
        <v>2</v>
      </c>
      <c r="G147" s="161" t="s">
        <v>30</v>
      </c>
      <c r="H147" s="215">
        <f>'Verbruik vestigingen 2020'!O28</f>
        <v>268148.99774289265</v>
      </c>
      <c r="I147" s="154" t="str">
        <f>VLOOKUP(G147,'Input keuzevariabelen'!$E$13:$I$131,3,FALSE)</f>
        <v>kWh</v>
      </c>
      <c r="J147" s="181">
        <f>SUMIFS('Input keuzevariabelen'!$H$13:$H$131,'Input keuzevariabelen'!$E$13:$E$131,Data!G147,'Input keuzevariabelen'!$J$13:$J$131,Data!D147)</f>
        <v>556</v>
      </c>
      <c r="K147" s="154" t="str">
        <f>VLOOKUP(G147,'Input keuzevariabelen'!$E$13:$I$131,5,FALSE)</f>
        <v>gram CO2/kWh</v>
      </c>
      <c r="L147" s="213">
        <f t="shared" si="11"/>
        <v>149.09084274504832</v>
      </c>
      <c r="M147" s="161" t="s">
        <v>179</v>
      </c>
      <c r="N147" s="161"/>
      <c r="O147" s="156" t="s">
        <v>113</v>
      </c>
      <c r="T147"/>
    </row>
    <row r="148" spans="3:20" ht="17.399999999999999" thickTop="1" thickBot="1" x14ac:dyDescent="0.35">
      <c r="C148" s="188" t="s">
        <v>111</v>
      </c>
      <c r="D148" s="186">
        <v>2020</v>
      </c>
      <c r="E148" s="187" t="s">
        <v>16</v>
      </c>
      <c r="F148" s="153">
        <f>VLOOKUP(G148,'Input keuzevariabelen'!$E$13:$I$131,2,FALSE)</f>
        <v>2</v>
      </c>
      <c r="G148" s="161" t="s">
        <v>30</v>
      </c>
      <c r="H148" s="215">
        <f>H113*'Verbruik vestigingen 2020'!$K$48</f>
        <v>22162.59963216613</v>
      </c>
      <c r="I148" s="154" t="str">
        <f>VLOOKUP(G148,'Input keuzevariabelen'!$E$13:$I$131,3,FALSE)</f>
        <v>kWh</v>
      </c>
      <c r="J148" s="181">
        <f>SUMIFS('Input keuzevariabelen'!$H$13:$H$131,'Input keuzevariabelen'!$E$13:$E$131,Data!G148,'Input keuzevariabelen'!$J$13:$J$131,Data!D148)</f>
        <v>556</v>
      </c>
      <c r="K148" s="154" t="str">
        <f>VLOOKUP(G148,'Input keuzevariabelen'!$E$13:$I$131,5,FALSE)</f>
        <v>gram CO2/kWh</v>
      </c>
      <c r="L148" s="213">
        <f t="shared" si="11"/>
        <v>12.322405395484367</v>
      </c>
      <c r="M148" s="161"/>
      <c r="N148" s="161" t="s">
        <v>190</v>
      </c>
      <c r="O148" s="156" t="s">
        <v>114</v>
      </c>
      <c r="T148"/>
    </row>
    <row r="149" spans="3:20" ht="17.399999999999999" thickTop="1" thickBot="1" x14ac:dyDescent="0.35">
      <c r="C149" s="188" t="s">
        <v>111</v>
      </c>
      <c r="D149" s="186">
        <v>2020</v>
      </c>
      <c r="E149" s="187" t="s">
        <v>16</v>
      </c>
      <c r="F149" s="153">
        <f>VLOOKUP(G149,'Input keuzevariabelen'!$E$13:$I$131,2,FALSE)</f>
        <v>2</v>
      </c>
      <c r="G149" s="161" t="s">
        <v>30</v>
      </c>
      <c r="H149" s="215">
        <f>H114*'Verbruik vestigingen 2020'!$K$48</f>
        <v>9695.0185683383115</v>
      </c>
      <c r="I149" s="154" t="str">
        <f>VLOOKUP(G149,'Input keuzevariabelen'!$E$13:$I$131,3,FALSE)</f>
        <v>kWh</v>
      </c>
      <c r="J149" s="181">
        <f>SUMIFS('Input keuzevariabelen'!$H$13:$H$131,'Input keuzevariabelen'!$E$13:$E$131,Data!G149,'Input keuzevariabelen'!$J$13:$J$131,Data!D149)</f>
        <v>556</v>
      </c>
      <c r="K149" s="154" t="str">
        <f>VLOOKUP(G149,'Input keuzevariabelen'!$E$13:$I$131,5,FALSE)</f>
        <v>gram CO2/kWh</v>
      </c>
      <c r="L149" s="213">
        <f t="shared" si="11"/>
        <v>5.3904303239961013</v>
      </c>
      <c r="M149" s="161"/>
      <c r="N149" s="161" t="s">
        <v>190</v>
      </c>
      <c r="O149" s="156" t="s">
        <v>115</v>
      </c>
      <c r="T149"/>
    </row>
    <row r="150" spans="3:20" ht="17.399999999999999" thickTop="1" thickBot="1" x14ac:dyDescent="0.35">
      <c r="C150" s="188" t="s">
        <v>111</v>
      </c>
      <c r="D150" s="186">
        <v>2020</v>
      </c>
      <c r="E150" s="187" t="s">
        <v>16</v>
      </c>
      <c r="F150" s="153">
        <f>VLOOKUP(G150,'Input keuzevariabelen'!$E$13:$I$131,2,FALSE)</f>
        <v>2</v>
      </c>
      <c r="G150" s="161" t="s">
        <v>30</v>
      </c>
      <c r="H150" s="215">
        <f>H115*'Verbruik vestigingen 2020'!$K$48</f>
        <v>25358.803312404034</v>
      </c>
      <c r="I150" s="154" t="str">
        <f>VLOOKUP(G150,'Input keuzevariabelen'!$E$13:$I$131,3,FALSE)</f>
        <v>kWh</v>
      </c>
      <c r="J150" s="181">
        <f>SUMIFS('Input keuzevariabelen'!$H$13:$H$131,'Input keuzevariabelen'!$E$13:$E$131,Data!G150,'Input keuzevariabelen'!$J$13:$J$131,Data!D150)</f>
        <v>556</v>
      </c>
      <c r="K150" s="154" t="str">
        <f>VLOOKUP(G150,'Input keuzevariabelen'!$E$13:$I$131,5,FALSE)</f>
        <v>gram CO2/kWh</v>
      </c>
      <c r="L150" s="213">
        <f>H150*J150/1000000</f>
        <v>14.099494641696642</v>
      </c>
      <c r="M150" s="161"/>
      <c r="N150" s="161" t="s">
        <v>190</v>
      </c>
      <c r="O150" s="159" t="s">
        <v>117</v>
      </c>
      <c r="T150"/>
    </row>
    <row r="151" spans="3:20" ht="17.399999999999999" thickTop="1" thickBot="1" x14ac:dyDescent="0.35">
      <c r="C151" s="188" t="s">
        <v>111</v>
      </c>
      <c r="D151" s="186">
        <v>2020</v>
      </c>
      <c r="E151" s="187" t="s">
        <v>16</v>
      </c>
      <c r="F151" s="153">
        <f>VLOOKUP(G151,'Input keuzevariabelen'!$E$13:$I$131,2,FALSE)</f>
        <v>2</v>
      </c>
      <c r="G151" s="161" t="s">
        <v>30</v>
      </c>
      <c r="H151" s="215">
        <f>H116*'Verbruik vestigingen 2020'!$K$48</f>
        <v>59620.038281774381</v>
      </c>
      <c r="I151" s="154" t="str">
        <f>VLOOKUP(G151,'Input keuzevariabelen'!$E$13:$I$131,3,FALSE)</f>
        <v>kWh</v>
      </c>
      <c r="J151" s="181">
        <f>SUMIFS('Input keuzevariabelen'!$H$13:$H$131,'Input keuzevariabelen'!$E$13:$E$131,Data!G151,'Input keuzevariabelen'!$J$13:$J$131,Data!D151)</f>
        <v>556</v>
      </c>
      <c r="K151" s="154" t="str">
        <f>VLOOKUP(G151,'Input keuzevariabelen'!$E$13:$I$131,5,FALSE)</f>
        <v>gram CO2/kWh</v>
      </c>
      <c r="L151" s="213">
        <f t="shared" si="11"/>
        <v>33.148741284666556</v>
      </c>
      <c r="M151" s="161"/>
      <c r="N151" s="161" t="s">
        <v>190</v>
      </c>
      <c r="O151" s="156" t="s">
        <v>116</v>
      </c>
      <c r="T151"/>
    </row>
    <row r="152" spans="3:20" ht="17.399999999999999" thickTop="1" thickBot="1" x14ac:dyDescent="0.35">
      <c r="C152" s="188" t="s">
        <v>111</v>
      </c>
      <c r="D152" s="186">
        <v>2020</v>
      </c>
      <c r="E152" s="187" t="s">
        <v>16</v>
      </c>
      <c r="F152" s="153">
        <f>VLOOKUP(G152,'Input keuzevariabelen'!$E$13:$I$131,2,FALSE)</f>
        <v>2</v>
      </c>
      <c r="G152" s="161" t="s">
        <v>30</v>
      </c>
      <c r="H152" s="215">
        <f>H117*'Verbruik vestigingen 2020'!$K$48</f>
        <v>161451.04775563901</v>
      </c>
      <c r="I152" s="154" t="str">
        <f>VLOOKUP(G152,'Input keuzevariabelen'!$E$13:$I$131,3,FALSE)</f>
        <v>kWh</v>
      </c>
      <c r="J152" s="181">
        <f>SUMIFS('Input keuzevariabelen'!$H$13:$H$131,'Input keuzevariabelen'!$E$13:$E$131,Data!G152,'Input keuzevariabelen'!$J$13:$J$131,Data!D152)</f>
        <v>556</v>
      </c>
      <c r="K152" s="154" t="str">
        <f>VLOOKUP(G152,'Input keuzevariabelen'!$E$13:$I$131,5,FALSE)</f>
        <v>gram CO2/kWh</v>
      </c>
      <c r="L152" s="213">
        <f t="shared" si="11"/>
        <v>89.766782552135282</v>
      </c>
      <c r="M152" s="161"/>
      <c r="N152" s="161" t="s">
        <v>190</v>
      </c>
      <c r="O152" s="159" t="s">
        <v>118</v>
      </c>
      <c r="T152"/>
    </row>
    <row r="153" spans="3:20" ht="17.399999999999999" thickTop="1" thickBot="1" x14ac:dyDescent="0.35">
      <c r="C153" s="188" t="s">
        <v>111</v>
      </c>
      <c r="D153" s="186">
        <v>2020</v>
      </c>
      <c r="E153" s="187" t="s">
        <v>16</v>
      </c>
      <c r="F153" s="153">
        <f>VLOOKUP(G153,'Input keuzevariabelen'!$E$13:$I$131,2,FALSE)</f>
        <v>2</v>
      </c>
      <c r="G153" s="161" t="s">
        <v>30</v>
      </c>
      <c r="H153" s="215">
        <f>H118*'Verbruik vestigingen 2020'!$K$48</f>
        <v>13251.217809324853</v>
      </c>
      <c r="I153" s="154" t="str">
        <f>VLOOKUP(G153,'Input keuzevariabelen'!$E$13:$I$131,3,FALSE)</f>
        <v>kWh</v>
      </c>
      <c r="J153" s="181">
        <f>SUMIFS('Input keuzevariabelen'!$H$13:$H$131,'Input keuzevariabelen'!$E$13:$E$131,Data!G153,'Input keuzevariabelen'!$J$13:$J$131,Data!D153)</f>
        <v>556</v>
      </c>
      <c r="K153" s="154" t="str">
        <f>VLOOKUP(G153,'Input keuzevariabelen'!$E$13:$I$131,5,FALSE)</f>
        <v>gram CO2/kWh</v>
      </c>
      <c r="L153" s="213">
        <f t="shared" si="11"/>
        <v>7.3676771019846186</v>
      </c>
      <c r="M153" s="161"/>
      <c r="N153" s="161" t="s">
        <v>190</v>
      </c>
      <c r="O153" s="162" t="s">
        <v>119</v>
      </c>
      <c r="T153"/>
    </row>
    <row r="154" spans="3:20" ht="17.399999999999999" thickTop="1" thickBot="1" x14ac:dyDescent="0.35">
      <c r="C154" s="188" t="s">
        <v>111</v>
      </c>
      <c r="D154" s="186">
        <v>2020</v>
      </c>
      <c r="E154" s="187" t="s">
        <v>16</v>
      </c>
      <c r="F154" s="153">
        <f>VLOOKUP(G154,'Input keuzevariabelen'!$E$13:$I$131,2,FALSE)</f>
        <v>2</v>
      </c>
      <c r="G154" s="161" t="s">
        <v>30</v>
      </c>
      <c r="H154" s="215">
        <f>H120*'Verbruik vestigingen 2020'!$K$48</f>
        <v>41085.239217594521</v>
      </c>
      <c r="I154" s="154" t="str">
        <f>VLOOKUP(G154,'Input keuzevariabelen'!$E$13:$I$131,3,FALSE)</f>
        <v>kWh</v>
      </c>
      <c r="J154" s="181">
        <f>SUMIFS('Input keuzevariabelen'!$H$13:$H$131,'Input keuzevariabelen'!$E$13:$E$131,Data!G154,'Input keuzevariabelen'!$J$13:$J$131,Data!D154)</f>
        <v>556</v>
      </c>
      <c r="K154" s="154" t="str">
        <f>VLOOKUP(G154,'Input keuzevariabelen'!$E$13:$I$131,5,FALSE)</f>
        <v>gram CO2/kWh</v>
      </c>
      <c r="L154" s="213">
        <f t="shared" si="11"/>
        <v>22.843393004982552</v>
      </c>
      <c r="M154" s="161"/>
      <c r="N154" s="161" t="s">
        <v>190</v>
      </c>
      <c r="O154" s="159" t="s">
        <v>121</v>
      </c>
      <c r="T154"/>
    </row>
    <row r="155" spans="3:20" ht="17.399999999999999" thickTop="1" thickBot="1" x14ac:dyDescent="0.35">
      <c r="C155" s="188" t="s">
        <v>111</v>
      </c>
      <c r="D155" s="186">
        <v>2020</v>
      </c>
      <c r="E155" s="187" t="s">
        <v>16</v>
      </c>
      <c r="F155" s="153">
        <f>VLOOKUP(G155,'Input keuzevariabelen'!$E$13:$I$131,2,FALSE)</f>
        <v>2</v>
      </c>
      <c r="G155" s="161" t="s">
        <v>30</v>
      </c>
      <c r="H155" s="215">
        <f>H121*'Verbruik vestigingen 2020'!$K$48</f>
        <v>163799.96906638014</v>
      </c>
      <c r="I155" s="154" t="str">
        <f>VLOOKUP(G155,'Input keuzevariabelen'!$E$13:$I$131,3,FALSE)</f>
        <v>kWh</v>
      </c>
      <c r="J155" s="181">
        <f>SUMIFS('Input keuzevariabelen'!$H$13:$H$131,'Input keuzevariabelen'!$E$13:$E$131,Data!G155,'Input keuzevariabelen'!$J$13:$J$131,Data!D155)</f>
        <v>556</v>
      </c>
      <c r="K155" s="154" t="str">
        <f>VLOOKUP(G155,'Input keuzevariabelen'!$E$13:$I$131,5,FALSE)</f>
        <v>gram CO2/kWh</v>
      </c>
      <c r="L155" s="213">
        <f t="shared" si="11"/>
        <v>91.072782800907362</v>
      </c>
      <c r="M155" s="161"/>
      <c r="N155" s="161" t="s">
        <v>190</v>
      </c>
      <c r="O155" s="159" t="s">
        <v>122</v>
      </c>
      <c r="T155"/>
    </row>
    <row r="156" spans="3:20" ht="17.399999999999999" thickTop="1" thickBot="1" x14ac:dyDescent="0.35">
      <c r="C156" s="188" t="s">
        <v>111</v>
      </c>
      <c r="D156" s="186">
        <v>2020</v>
      </c>
      <c r="E156" s="187" t="s">
        <v>16</v>
      </c>
      <c r="F156" s="153">
        <f>VLOOKUP(G156,'Input keuzevariabelen'!$E$13:$I$131,2,FALSE)</f>
        <v>2</v>
      </c>
      <c r="G156" s="161" t="s">
        <v>30</v>
      </c>
      <c r="H156" s="215">
        <f>H122*'Verbruik vestigingen 2020'!$K$48</f>
        <v>10160.427193836549</v>
      </c>
      <c r="I156" s="154" t="str">
        <f>VLOOKUP(G156,'Input keuzevariabelen'!$E$13:$I$131,3,FALSE)</f>
        <v>kWh</v>
      </c>
      <c r="J156" s="181">
        <f>SUMIFS('Input keuzevariabelen'!$H$13:$H$131,'Input keuzevariabelen'!$E$13:$E$131,Data!G156,'Input keuzevariabelen'!$J$13:$J$131,Data!D156)</f>
        <v>556</v>
      </c>
      <c r="K156" s="154" t="str">
        <f>VLOOKUP(G156,'Input keuzevariabelen'!$E$13:$I$131,5,FALSE)</f>
        <v>gram CO2/kWh</v>
      </c>
      <c r="L156" s="213">
        <f t="shared" si="11"/>
        <v>5.6491975197731206</v>
      </c>
      <c r="M156" s="161"/>
      <c r="N156" s="161" t="s">
        <v>190</v>
      </c>
      <c r="O156" s="159" t="s">
        <v>123</v>
      </c>
      <c r="T156"/>
    </row>
    <row r="157" spans="3:20" s="59" customFormat="1" ht="17.399999999999999" thickTop="1" thickBot="1" x14ac:dyDescent="0.35">
      <c r="C157" s="188" t="s">
        <v>111</v>
      </c>
      <c r="D157" s="186">
        <v>2020</v>
      </c>
      <c r="E157" s="187" t="s">
        <v>16</v>
      </c>
      <c r="F157" s="153">
        <f>VLOOKUP(G157,'Input keuzevariabelen'!$E$13:$I$131,2,FALSE)</f>
        <v>2</v>
      </c>
      <c r="G157" s="161" t="s">
        <v>30</v>
      </c>
      <c r="H157" s="215">
        <f>13082</f>
        <v>13082</v>
      </c>
      <c r="I157" s="154" t="str">
        <f>VLOOKUP(G157,'Input keuzevariabelen'!$E$13:$I$131,3,FALSE)</f>
        <v>kWh</v>
      </c>
      <c r="J157" s="181">
        <f>SUMIFS('Input keuzevariabelen'!$H$13:$H$131,'Input keuzevariabelen'!$E$13:$E$131,Data!G157,'Input keuzevariabelen'!$J$13:$J$131,Data!D157)</f>
        <v>556</v>
      </c>
      <c r="K157" s="154" t="str">
        <f>VLOOKUP(G157,'Input keuzevariabelen'!$E$13:$I$131,5,FALSE)</f>
        <v>gram CO2/kWh</v>
      </c>
      <c r="L157" s="213">
        <f t="shared" si="11"/>
        <v>7.2735919999999998</v>
      </c>
      <c r="M157" s="158" t="s">
        <v>157</v>
      </c>
      <c r="N157" s="154"/>
      <c r="O157" s="159" t="s">
        <v>124</v>
      </c>
      <c r="T157"/>
    </row>
    <row r="158" spans="3:20" s="59" customFormat="1" ht="17.399999999999999" thickTop="1" thickBot="1" x14ac:dyDescent="0.35">
      <c r="C158" s="188" t="s">
        <v>111</v>
      </c>
      <c r="D158" s="186">
        <v>2020</v>
      </c>
      <c r="E158" s="187" t="s">
        <v>16</v>
      </c>
      <c r="F158" s="153">
        <f>VLOOKUP(G158,'Input keuzevariabelen'!$E$13:$I$131,2,FALSE)</f>
        <v>2</v>
      </c>
      <c r="G158" s="161" t="s">
        <v>30</v>
      </c>
      <c r="H158" s="215">
        <f>H124*'Verbruik vestigingen 2020'!$K$48</f>
        <v>650208.66709591437</v>
      </c>
      <c r="I158" s="154" t="str">
        <f>VLOOKUP(G158,'Input keuzevariabelen'!$E$13:$I$131,3,FALSE)</f>
        <v>kWh</v>
      </c>
      <c r="J158" s="181">
        <f>SUMIFS('Input keuzevariabelen'!$H$13:$H$131,'Input keuzevariabelen'!$E$13:$E$131,Data!G158,'Input keuzevariabelen'!$J$13:$J$131,Data!D158)</f>
        <v>556</v>
      </c>
      <c r="K158" s="154" t="str">
        <f>VLOOKUP(G158,'Input keuzevariabelen'!$E$13:$I$131,5,FALSE)</f>
        <v>gram CO2/kWh</v>
      </c>
      <c r="L158" s="213">
        <f t="shared" si="11"/>
        <v>361.51601890532839</v>
      </c>
      <c r="M158" s="161"/>
      <c r="N158" s="161" t="s">
        <v>190</v>
      </c>
      <c r="O158" s="162" t="s">
        <v>125</v>
      </c>
      <c r="T158"/>
    </row>
    <row r="159" spans="3:20" ht="17.399999999999999" thickTop="1" thickBot="1" x14ac:dyDescent="0.35">
      <c r="C159" s="188" t="s">
        <v>111</v>
      </c>
      <c r="D159" s="186">
        <v>2020</v>
      </c>
      <c r="E159" s="189" t="s">
        <v>16</v>
      </c>
      <c r="F159" s="153">
        <f>VLOOKUP(G159,'Input keuzevariabelen'!$E$13:$I$131,2,FALSE)</f>
        <v>2</v>
      </c>
      <c r="G159" s="161" t="s">
        <v>105</v>
      </c>
      <c r="H159" s="215">
        <f>H125</f>
        <v>112</v>
      </c>
      <c r="I159" s="154" t="str">
        <f>VLOOKUP(G159,'Input keuzevariabelen'!$E$13:$I$131,3,FALSE)</f>
        <v>GJ</v>
      </c>
      <c r="J159" s="181">
        <f>SUMIFS('Input keuzevariabelen'!$H$13:$H$131,'Input keuzevariabelen'!$E$13:$E$131,Data!G159,'Input keuzevariabelen'!$J$13:$J$131,Data!D159)</f>
        <v>35970</v>
      </c>
      <c r="K159" s="154" t="str">
        <f>VLOOKUP(G159,'Input keuzevariabelen'!$E$13:$I$131,5,FALSE)</f>
        <v>gram CO2/GJ</v>
      </c>
      <c r="L159" s="213">
        <f t="shared" si="11"/>
        <v>4.0286400000000002</v>
      </c>
      <c r="M159" s="161"/>
      <c r="N159" s="161" t="s">
        <v>189</v>
      </c>
      <c r="O159" s="162" t="s">
        <v>116</v>
      </c>
      <c r="T159"/>
    </row>
    <row r="160" spans="3:20" ht="17.399999999999999" thickTop="1" thickBot="1" x14ac:dyDescent="0.35">
      <c r="C160" s="188" t="s">
        <v>111</v>
      </c>
      <c r="D160" s="186">
        <v>2020</v>
      </c>
      <c r="E160" s="189" t="s">
        <v>16</v>
      </c>
      <c r="F160" s="153">
        <f>VLOOKUP(G160,'Input keuzevariabelen'!$E$13:$I$131,2,FALSE)</f>
        <v>2</v>
      </c>
      <c r="G160" s="161" t="s">
        <v>105</v>
      </c>
      <c r="H160" s="215">
        <f>H126</f>
        <v>1255</v>
      </c>
      <c r="I160" s="154" t="str">
        <f>VLOOKUP(G160,'Input keuzevariabelen'!$E$13:$I$131,3,FALSE)</f>
        <v>GJ</v>
      </c>
      <c r="J160" s="181">
        <f>SUMIFS('Input keuzevariabelen'!$H$13:$H$131,'Input keuzevariabelen'!$E$13:$E$131,Data!G160,'Input keuzevariabelen'!$J$13:$J$131,Data!D160)</f>
        <v>35970</v>
      </c>
      <c r="K160" s="154" t="str">
        <f>VLOOKUP(G160,'Input keuzevariabelen'!$E$13:$I$131,5,FALSE)</f>
        <v>gram CO2/GJ</v>
      </c>
      <c r="L160" s="213">
        <f t="shared" si="11"/>
        <v>45.14235</v>
      </c>
      <c r="M160" s="161"/>
      <c r="N160" s="161" t="s">
        <v>189</v>
      </c>
      <c r="O160" s="162" t="s">
        <v>125</v>
      </c>
      <c r="T160"/>
    </row>
    <row r="161" spans="3:20" ht="17.399999999999999" thickTop="1" thickBot="1" x14ac:dyDescent="0.35">
      <c r="C161" s="188" t="s">
        <v>111</v>
      </c>
      <c r="D161" s="186">
        <v>2020</v>
      </c>
      <c r="E161" s="187" t="s">
        <v>16</v>
      </c>
      <c r="F161" s="153" t="str">
        <f>VLOOKUP(G161,'Input keuzevariabelen'!$E$13:$I$131,2,FALSE)</f>
        <v>bt</v>
      </c>
      <c r="G161" s="161" t="s">
        <v>12</v>
      </c>
      <c r="H161" s="215">
        <v>739381.41</v>
      </c>
      <c r="I161" s="154" t="str">
        <f>VLOOKUP(G161,'Input keuzevariabelen'!$E$13:$I$131,3,FALSE)</f>
        <v>km</v>
      </c>
      <c r="J161" s="181">
        <f>SUMIFS('Input keuzevariabelen'!$H$13:$H$131,'Input keuzevariabelen'!$E$13:$E$131,Data!G161,'Input keuzevariabelen'!$J$13:$J$131,Data!D161)</f>
        <v>195</v>
      </c>
      <c r="K161" s="154" t="str">
        <f>VLOOKUP(G161,'Input keuzevariabelen'!$E$13:$I$131,5,FALSE)</f>
        <v>gram CO2/km</v>
      </c>
      <c r="L161" s="213">
        <f t="shared" si="11"/>
        <v>144.17937495000001</v>
      </c>
      <c r="M161" s="161" t="s">
        <v>127</v>
      </c>
      <c r="N161" s="161"/>
      <c r="O161" s="162"/>
      <c r="T161"/>
    </row>
    <row r="162" spans="3:20" ht="17.399999999999999" thickTop="1" thickBot="1" x14ac:dyDescent="0.35">
      <c r="C162" s="188" t="s">
        <v>111</v>
      </c>
      <c r="D162" s="186">
        <v>2020</v>
      </c>
      <c r="E162" s="187" t="s">
        <v>16</v>
      </c>
      <c r="F162" s="153" t="str">
        <f>VLOOKUP(G162,'Input keuzevariabelen'!$E$13:$I$131,2,FALSE)</f>
        <v>bt</v>
      </c>
      <c r="G162" s="161" t="s">
        <v>96</v>
      </c>
      <c r="H162" s="215">
        <v>149094.47</v>
      </c>
      <c r="I162" s="154" t="str">
        <f>VLOOKUP(G162,'Input keuzevariabelen'!$E$13:$I$131,3,FALSE)</f>
        <v>km</v>
      </c>
      <c r="J162" s="181">
        <f>SUMIFS('Input keuzevariabelen'!$H$13:$H$131,'Input keuzevariabelen'!$E$13:$E$131,Data!G162,'Input keuzevariabelen'!$J$13:$J$131,Data!D162)</f>
        <v>36</v>
      </c>
      <c r="K162" s="154" t="str">
        <f>VLOOKUP(G162,'Input keuzevariabelen'!$E$13:$I$131,5,FALSE)</f>
        <v>gram CO2/km</v>
      </c>
      <c r="L162" s="213">
        <f t="shared" si="11"/>
        <v>5.3674009199999997</v>
      </c>
      <c r="M162" s="161" t="s">
        <v>127</v>
      </c>
      <c r="N162" s="161" t="s">
        <v>205</v>
      </c>
      <c r="O162" s="162"/>
      <c r="T162"/>
    </row>
    <row r="163" spans="3:20" ht="17.399999999999999" thickTop="1" thickBot="1" x14ac:dyDescent="0.35">
      <c r="C163" s="188" t="s">
        <v>111</v>
      </c>
      <c r="D163" s="186">
        <v>2020</v>
      </c>
      <c r="E163" s="187" t="s">
        <v>16</v>
      </c>
      <c r="F163" s="153" t="str">
        <f>VLOOKUP(G163,'Input keuzevariabelen'!$E$13:$I$131,2,FALSE)</f>
        <v>bt</v>
      </c>
      <c r="G163" s="161" t="s">
        <v>93</v>
      </c>
      <c r="H163" s="215">
        <v>1266.1600000000001</v>
      </c>
      <c r="I163" s="154" t="str">
        <f>VLOOKUP(G163,'Input keuzevariabelen'!$E$13:$I$131,3,FALSE)</f>
        <v>km</v>
      </c>
      <c r="J163" s="181">
        <f>SUMIFS('Input keuzevariabelen'!$H$13:$H$131,'Input keuzevariabelen'!$E$13:$E$131,Data!G163,'Input keuzevariabelen'!$J$13:$J$131,Data!D163)</f>
        <v>297</v>
      </c>
      <c r="K163" s="154" t="str">
        <f>VLOOKUP(G163,'Input keuzevariabelen'!$E$13:$I$131,5,FALSE)</f>
        <v>gram CO2/km</v>
      </c>
      <c r="L163" s="213">
        <f t="shared" si="11"/>
        <v>0.37604952000000003</v>
      </c>
      <c r="M163" s="161" t="s">
        <v>128</v>
      </c>
      <c r="N163" s="161" t="s">
        <v>126</v>
      </c>
      <c r="O163" s="162"/>
      <c r="T163"/>
    </row>
    <row r="164" spans="3:20" s="231" customFormat="1" ht="17.399999999999999" thickTop="1" thickBot="1" x14ac:dyDescent="0.35">
      <c r="C164" s="222" t="s">
        <v>158</v>
      </c>
      <c r="D164" s="223">
        <v>2020</v>
      </c>
      <c r="E164" s="224" t="s">
        <v>16</v>
      </c>
      <c r="F164" s="225">
        <f>VLOOKUP(G164,'Input keuzevariabelen'!$E$13:$I$131,2,FALSE)</f>
        <v>1</v>
      </c>
      <c r="G164" s="226" t="s">
        <v>32</v>
      </c>
      <c r="H164" s="232">
        <v>20029.919999999998</v>
      </c>
      <c r="I164" s="227" t="str">
        <f>VLOOKUP(G164,'Input keuzevariabelen'!$E$13:$I$131,3,FALSE)</f>
        <v>liter</v>
      </c>
      <c r="J164" s="228">
        <f>SUMIFS('Input keuzevariabelen'!$H$13:$H$131,'Input keuzevariabelen'!$E$13:$E$131,Data!G164,'Input keuzevariabelen'!$J$13:$J$131,Data!D164)</f>
        <v>3262</v>
      </c>
      <c r="K164" s="227" t="str">
        <f>VLOOKUP(G164,'Input keuzevariabelen'!$E$13:$I$131,5,FALSE)</f>
        <v>gram CO2/liter</v>
      </c>
      <c r="L164" s="229">
        <f t="shared" ref="L164:L201" si="12">H164*J164/1000000</f>
        <v>65.337599039999986</v>
      </c>
      <c r="M164" s="233" t="s">
        <v>162</v>
      </c>
      <c r="N164" s="226"/>
      <c r="O164" s="230"/>
      <c r="T164"/>
    </row>
    <row r="165" spans="3:20" s="231" customFormat="1" ht="17.399999999999999" thickTop="1" thickBot="1" x14ac:dyDescent="0.35">
      <c r="C165" s="222" t="s">
        <v>111</v>
      </c>
      <c r="D165" s="223">
        <v>2020</v>
      </c>
      <c r="E165" s="224" t="s">
        <v>16</v>
      </c>
      <c r="F165" s="225">
        <f>VLOOKUP(G165,'Input keuzevariabelen'!$E$13:$I$131,2,FALSE)</f>
        <v>1</v>
      </c>
      <c r="G165" s="226" t="s">
        <v>32</v>
      </c>
      <c r="H165" s="232">
        <v>122936.39</v>
      </c>
      <c r="I165" s="227" t="str">
        <f>VLOOKUP(G165,'Input keuzevariabelen'!$E$13:$I$131,3,FALSE)</f>
        <v>liter</v>
      </c>
      <c r="J165" s="228">
        <f>SUMIFS('Input keuzevariabelen'!$H$13:$H$131,'Input keuzevariabelen'!$E$13:$E$131,Data!G165,'Input keuzevariabelen'!$J$13:$J$131,Data!D165)</f>
        <v>3262</v>
      </c>
      <c r="K165" s="227" t="str">
        <f>VLOOKUP(G165,'Input keuzevariabelen'!$E$13:$I$131,5,FALSE)</f>
        <v>gram CO2/liter</v>
      </c>
      <c r="L165" s="229">
        <f t="shared" si="12"/>
        <v>401.01850417999998</v>
      </c>
      <c r="M165" s="233" t="s">
        <v>162</v>
      </c>
      <c r="N165" s="226"/>
      <c r="O165" s="230"/>
      <c r="T165"/>
    </row>
    <row r="166" spans="3:20" s="231" customFormat="1" ht="17.399999999999999" thickTop="1" thickBot="1" x14ac:dyDescent="0.35">
      <c r="C166" s="222" t="s">
        <v>147</v>
      </c>
      <c r="D166" s="223">
        <v>2020</v>
      </c>
      <c r="E166" s="224" t="s">
        <v>16</v>
      </c>
      <c r="F166" s="225">
        <f>VLOOKUP(G166,'Input keuzevariabelen'!$E$13:$I$131,2,FALSE)</f>
        <v>1</v>
      </c>
      <c r="G166" s="226" t="s">
        <v>32</v>
      </c>
      <c r="H166" s="232">
        <v>25135.3</v>
      </c>
      <c r="I166" s="227" t="str">
        <f>VLOOKUP(G166,'Input keuzevariabelen'!$E$13:$I$131,3,FALSE)</f>
        <v>liter</v>
      </c>
      <c r="J166" s="228">
        <f>SUMIFS('Input keuzevariabelen'!$H$13:$H$131,'Input keuzevariabelen'!$E$13:$E$131,Data!G166,'Input keuzevariabelen'!$J$13:$J$131,Data!D166)</f>
        <v>3262</v>
      </c>
      <c r="K166" s="227" t="str">
        <f>VLOOKUP(G166,'Input keuzevariabelen'!$E$13:$I$131,5,FALSE)</f>
        <v>gram CO2/liter</v>
      </c>
      <c r="L166" s="229">
        <f t="shared" si="12"/>
        <v>81.991348599999995</v>
      </c>
      <c r="M166" s="233" t="s">
        <v>162</v>
      </c>
      <c r="N166" s="226"/>
      <c r="O166" s="230"/>
      <c r="T166"/>
    </row>
    <row r="167" spans="3:20" s="231" customFormat="1" ht="17.399999999999999" thickTop="1" thickBot="1" x14ac:dyDescent="0.35">
      <c r="C167" s="222" t="s">
        <v>147</v>
      </c>
      <c r="D167" s="223">
        <v>2020</v>
      </c>
      <c r="E167" s="224" t="s">
        <v>16</v>
      </c>
      <c r="F167" s="225">
        <f>VLOOKUP(G167,'Input keuzevariabelen'!$E$13:$I$131,2,FALSE)</f>
        <v>1</v>
      </c>
      <c r="G167" s="226" t="s">
        <v>32</v>
      </c>
      <c r="H167" s="232">
        <v>6790.52</v>
      </c>
      <c r="I167" s="227" t="str">
        <f>VLOOKUP(G167,'Input keuzevariabelen'!$E$13:$I$131,3,FALSE)</f>
        <v>liter</v>
      </c>
      <c r="J167" s="228">
        <f>SUMIFS('Input keuzevariabelen'!$H$13:$H$131,'Input keuzevariabelen'!$E$13:$E$131,Data!G167,'Input keuzevariabelen'!$J$13:$J$131,Data!D167)</f>
        <v>3262</v>
      </c>
      <c r="K167" s="227" t="str">
        <f>VLOOKUP(G167,'Input keuzevariabelen'!$E$13:$I$131,5,FALSE)</f>
        <v>gram CO2/liter</v>
      </c>
      <c r="L167" s="229">
        <f t="shared" si="12"/>
        <v>22.150676240000003</v>
      </c>
      <c r="M167" s="233" t="s">
        <v>162</v>
      </c>
      <c r="N167" s="226"/>
      <c r="O167" s="230"/>
      <c r="T167"/>
    </row>
    <row r="168" spans="3:20" s="231" customFormat="1" ht="17.399999999999999" thickTop="1" thickBot="1" x14ac:dyDescent="0.35">
      <c r="C168" s="222" t="s">
        <v>161</v>
      </c>
      <c r="D168" s="223">
        <v>2020</v>
      </c>
      <c r="E168" s="224" t="s">
        <v>16</v>
      </c>
      <c r="F168" s="225">
        <f>VLOOKUP(G168,'Input keuzevariabelen'!$E$13:$I$131,2,FALSE)</f>
        <v>1</v>
      </c>
      <c r="G168" s="226" t="s">
        <v>32</v>
      </c>
      <c r="H168" s="232">
        <v>27175.57</v>
      </c>
      <c r="I168" s="227" t="str">
        <f>VLOOKUP(G168,'Input keuzevariabelen'!$E$13:$I$131,3,FALSE)</f>
        <v>liter</v>
      </c>
      <c r="J168" s="228">
        <f>SUMIFS('Input keuzevariabelen'!$H$13:$H$131,'Input keuzevariabelen'!$E$13:$E$131,Data!G168,'Input keuzevariabelen'!$J$13:$J$131,Data!D168)</f>
        <v>3262</v>
      </c>
      <c r="K168" s="227" t="str">
        <f>VLOOKUP(G168,'Input keuzevariabelen'!$E$13:$I$131,5,FALSE)</f>
        <v>gram CO2/liter</v>
      </c>
      <c r="L168" s="229">
        <f t="shared" si="12"/>
        <v>88.646709340000001</v>
      </c>
      <c r="M168" s="233" t="s">
        <v>162</v>
      </c>
      <c r="N168" s="226"/>
      <c r="O168" s="230"/>
      <c r="T168"/>
    </row>
    <row r="169" spans="3:20" s="231" customFormat="1" ht="17.399999999999999" thickTop="1" thickBot="1" x14ac:dyDescent="0.35">
      <c r="C169" s="222" t="s">
        <v>159</v>
      </c>
      <c r="D169" s="223">
        <v>2020</v>
      </c>
      <c r="E169" s="224" t="s">
        <v>16</v>
      </c>
      <c r="F169" s="225">
        <f>VLOOKUP(G169,'Input keuzevariabelen'!$E$13:$I$131,2,FALSE)</f>
        <v>1</v>
      </c>
      <c r="G169" s="226" t="s">
        <v>32</v>
      </c>
      <c r="H169" s="232">
        <v>6050.34</v>
      </c>
      <c r="I169" s="227" t="str">
        <f>VLOOKUP(G169,'Input keuzevariabelen'!$E$13:$I$131,3,FALSE)</f>
        <v>liter</v>
      </c>
      <c r="J169" s="228">
        <f>SUMIFS('Input keuzevariabelen'!$H$13:$H$131,'Input keuzevariabelen'!$E$13:$E$131,Data!G169,'Input keuzevariabelen'!$J$13:$J$131,Data!D169)</f>
        <v>3262</v>
      </c>
      <c r="K169" s="227" t="str">
        <f>VLOOKUP(G169,'Input keuzevariabelen'!$E$13:$I$131,5,FALSE)</f>
        <v>gram CO2/liter</v>
      </c>
      <c r="L169" s="229">
        <f t="shared" si="12"/>
        <v>19.736209080000002</v>
      </c>
      <c r="M169" s="233" t="s">
        <v>162</v>
      </c>
      <c r="N169" s="226"/>
      <c r="O169" s="230"/>
      <c r="T169"/>
    </row>
    <row r="170" spans="3:20" s="231" customFormat="1" ht="17.399999999999999" thickTop="1" thickBot="1" x14ac:dyDescent="0.35">
      <c r="C170" s="222" t="s">
        <v>160</v>
      </c>
      <c r="D170" s="223">
        <v>2020</v>
      </c>
      <c r="E170" s="224" t="s">
        <v>16</v>
      </c>
      <c r="F170" s="225">
        <f>VLOOKUP(G170,'Input keuzevariabelen'!$E$13:$I$131,2,FALSE)</f>
        <v>1</v>
      </c>
      <c r="G170" s="226" t="s">
        <v>32</v>
      </c>
      <c r="H170" s="232">
        <v>5733.8</v>
      </c>
      <c r="I170" s="227" t="str">
        <f>VLOOKUP(G170,'Input keuzevariabelen'!$E$13:$I$131,3,FALSE)</f>
        <v>liter</v>
      </c>
      <c r="J170" s="228">
        <f>SUMIFS('Input keuzevariabelen'!$H$13:$H$131,'Input keuzevariabelen'!$E$13:$E$131,Data!G170,'Input keuzevariabelen'!$J$13:$J$131,Data!D170)</f>
        <v>3262</v>
      </c>
      <c r="K170" s="227" t="str">
        <f>VLOOKUP(G170,'Input keuzevariabelen'!$E$13:$I$131,5,FALSE)</f>
        <v>gram CO2/liter</v>
      </c>
      <c r="L170" s="229">
        <f t="shared" si="12"/>
        <v>18.703655600000001</v>
      </c>
      <c r="M170" s="233" t="s">
        <v>162</v>
      </c>
      <c r="N170" s="226"/>
      <c r="O170" s="230"/>
      <c r="T170"/>
    </row>
    <row r="171" spans="3:20" s="231" customFormat="1" ht="17.399999999999999" thickTop="1" thickBot="1" x14ac:dyDescent="0.35">
      <c r="C171" s="222" t="s">
        <v>166</v>
      </c>
      <c r="D171" s="223">
        <v>2020</v>
      </c>
      <c r="E171" s="224" t="s">
        <v>16</v>
      </c>
      <c r="F171" s="225">
        <f>VLOOKUP(G171,'Input keuzevariabelen'!$E$13:$I$131,2,FALSE)</f>
        <v>1</v>
      </c>
      <c r="G171" s="226" t="s">
        <v>32</v>
      </c>
      <c r="H171" s="232">
        <v>894.2</v>
      </c>
      <c r="I171" s="227" t="str">
        <f>VLOOKUP(G171,'Input keuzevariabelen'!$E$13:$I$131,3,FALSE)</f>
        <v>liter</v>
      </c>
      <c r="J171" s="228">
        <f>SUMIFS('Input keuzevariabelen'!$H$13:$H$131,'Input keuzevariabelen'!$E$13:$E$131,Data!G171,'Input keuzevariabelen'!$J$13:$J$131,Data!D171)</f>
        <v>3262</v>
      </c>
      <c r="K171" s="227" t="str">
        <f>VLOOKUP(G171,'Input keuzevariabelen'!$E$13:$I$131,5,FALSE)</f>
        <v>gram CO2/liter</v>
      </c>
      <c r="L171" s="229">
        <f t="shared" si="12"/>
        <v>2.9168804000000002</v>
      </c>
      <c r="M171" s="233" t="s">
        <v>162</v>
      </c>
      <c r="N171" s="226"/>
      <c r="O171" s="230"/>
      <c r="T171"/>
    </row>
    <row r="172" spans="3:20" s="231" customFormat="1" ht="17.399999999999999" thickTop="1" thickBot="1" x14ac:dyDescent="0.35">
      <c r="C172" s="222" t="s">
        <v>167</v>
      </c>
      <c r="D172" s="223">
        <v>2020</v>
      </c>
      <c r="E172" s="224" t="s">
        <v>16</v>
      </c>
      <c r="F172" s="225">
        <f>VLOOKUP(G172,'Input keuzevariabelen'!$E$13:$I$131,2,FALSE)</f>
        <v>1</v>
      </c>
      <c r="G172" s="226" t="s">
        <v>32</v>
      </c>
      <c r="H172" s="232">
        <v>29211.68</v>
      </c>
      <c r="I172" s="227" t="str">
        <f>VLOOKUP(G172,'Input keuzevariabelen'!$E$13:$I$131,3,FALSE)</f>
        <v>liter</v>
      </c>
      <c r="J172" s="228">
        <f>SUMIFS('Input keuzevariabelen'!$H$13:$H$131,'Input keuzevariabelen'!$E$13:$E$131,Data!G172,'Input keuzevariabelen'!$J$13:$J$131,Data!D172)</f>
        <v>3262</v>
      </c>
      <c r="K172" s="227" t="str">
        <f>VLOOKUP(G172,'Input keuzevariabelen'!$E$13:$I$131,5,FALSE)</f>
        <v>gram CO2/liter</v>
      </c>
      <c r="L172" s="229">
        <f t="shared" si="12"/>
        <v>95.288500159999998</v>
      </c>
      <c r="M172" s="233" t="s">
        <v>162</v>
      </c>
      <c r="N172" s="226"/>
      <c r="O172" s="230"/>
      <c r="T172"/>
    </row>
    <row r="173" spans="3:20" s="231" customFormat="1" ht="17.399999999999999" thickTop="1" thickBot="1" x14ac:dyDescent="0.35">
      <c r="C173" s="222" t="s">
        <v>168</v>
      </c>
      <c r="D173" s="223">
        <v>2020</v>
      </c>
      <c r="E173" s="224" t="s">
        <v>16</v>
      </c>
      <c r="F173" s="225">
        <f>VLOOKUP(G173,'Input keuzevariabelen'!$E$13:$I$131,2,FALSE)</f>
        <v>1</v>
      </c>
      <c r="G173" s="226" t="s">
        <v>32</v>
      </c>
      <c r="H173" s="232">
        <v>10541.68</v>
      </c>
      <c r="I173" s="227" t="str">
        <f>VLOOKUP(G173,'Input keuzevariabelen'!$E$13:$I$131,3,FALSE)</f>
        <v>liter</v>
      </c>
      <c r="J173" s="228">
        <f>SUMIFS('Input keuzevariabelen'!$H$13:$H$131,'Input keuzevariabelen'!$E$13:$E$131,Data!G173,'Input keuzevariabelen'!$J$13:$J$131,Data!D173)</f>
        <v>3262</v>
      </c>
      <c r="K173" s="227" t="str">
        <f>VLOOKUP(G173,'Input keuzevariabelen'!$E$13:$I$131,5,FALSE)</f>
        <v>gram CO2/liter</v>
      </c>
      <c r="L173" s="229">
        <f t="shared" si="12"/>
        <v>34.386960160000001</v>
      </c>
      <c r="M173" s="233" t="s">
        <v>162</v>
      </c>
      <c r="N173" s="226"/>
      <c r="O173" s="230"/>
      <c r="T173"/>
    </row>
    <row r="174" spans="3:20" s="231" customFormat="1" ht="17.399999999999999" thickTop="1" thickBot="1" x14ac:dyDescent="0.35">
      <c r="C174" s="222" t="s">
        <v>167</v>
      </c>
      <c r="D174" s="223">
        <v>2020</v>
      </c>
      <c r="E174" s="224" t="s">
        <v>16</v>
      </c>
      <c r="F174" s="225">
        <f>VLOOKUP(G174,'Input keuzevariabelen'!$E$13:$I$131,2,FALSE)</f>
        <v>1</v>
      </c>
      <c r="G174" s="226" t="s">
        <v>32</v>
      </c>
      <c r="H174" s="232">
        <v>65393.64</v>
      </c>
      <c r="I174" s="227" t="str">
        <f>VLOOKUP(G174,'Input keuzevariabelen'!$E$13:$I$131,3,FALSE)</f>
        <v>liter</v>
      </c>
      <c r="J174" s="228">
        <f>SUMIFS('Input keuzevariabelen'!$H$13:$H$131,'Input keuzevariabelen'!$E$13:$E$131,Data!G174,'Input keuzevariabelen'!$J$13:$J$131,Data!D174)</f>
        <v>3262</v>
      </c>
      <c r="K174" s="227" t="str">
        <f>VLOOKUP(G174,'Input keuzevariabelen'!$E$13:$I$131,5,FALSE)</f>
        <v>gram CO2/liter</v>
      </c>
      <c r="L174" s="229">
        <f t="shared" si="12"/>
        <v>213.31405368</v>
      </c>
      <c r="M174" s="233" t="s">
        <v>162</v>
      </c>
      <c r="N174" s="226"/>
      <c r="O174" s="230"/>
      <c r="T174"/>
    </row>
    <row r="175" spans="3:20" s="231" customFormat="1" ht="17.399999999999999" thickTop="1" thickBot="1" x14ac:dyDescent="0.35">
      <c r="C175" s="222" t="s">
        <v>168</v>
      </c>
      <c r="D175" s="223">
        <v>2020</v>
      </c>
      <c r="E175" s="224" t="s">
        <v>16</v>
      </c>
      <c r="F175" s="225">
        <f>VLOOKUP(G175,'Input keuzevariabelen'!$E$13:$I$131,2,FALSE)</f>
        <v>1</v>
      </c>
      <c r="G175" s="226" t="s">
        <v>32</v>
      </c>
      <c r="H175" s="232">
        <v>16366.84</v>
      </c>
      <c r="I175" s="227" t="str">
        <f>VLOOKUP(G175,'Input keuzevariabelen'!$E$13:$I$131,3,FALSE)</f>
        <v>liter</v>
      </c>
      <c r="J175" s="228">
        <f>SUMIFS('Input keuzevariabelen'!$H$13:$H$131,'Input keuzevariabelen'!$E$13:$E$131,Data!G175,'Input keuzevariabelen'!$J$13:$J$131,Data!D175)</f>
        <v>3262</v>
      </c>
      <c r="K175" s="227" t="str">
        <f>VLOOKUP(G175,'Input keuzevariabelen'!$E$13:$I$131,5,FALSE)</f>
        <v>gram CO2/liter</v>
      </c>
      <c r="L175" s="229">
        <f t="shared" si="12"/>
        <v>53.388632080000001</v>
      </c>
      <c r="M175" s="233" t="s">
        <v>162</v>
      </c>
      <c r="N175" s="226"/>
      <c r="O175" s="230"/>
      <c r="T175"/>
    </row>
    <row r="176" spans="3:20" s="231" customFormat="1" ht="17.399999999999999" thickTop="1" thickBot="1" x14ac:dyDescent="0.35">
      <c r="C176" s="222" t="s">
        <v>158</v>
      </c>
      <c r="D176" s="223">
        <v>2020</v>
      </c>
      <c r="E176" s="224" t="s">
        <v>16</v>
      </c>
      <c r="F176" s="225">
        <f>VLOOKUP(G176,'Input keuzevariabelen'!$E$13:$I$131,2,FALSE)</f>
        <v>1</v>
      </c>
      <c r="G176" s="226" t="s">
        <v>92</v>
      </c>
      <c r="H176" s="232">
        <v>22182.730000000003</v>
      </c>
      <c r="I176" s="227" t="str">
        <f>VLOOKUP(G176,'Input keuzevariabelen'!$E$13:$I$131,3,FALSE)</f>
        <v>liter</v>
      </c>
      <c r="J176" s="228">
        <f>SUMIFS('Input keuzevariabelen'!$H$13:$H$131,'Input keuzevariabelen'!$E$13:$E$131,Data!G176,'Input keuzevariabelen'!$J$13:$J$131,Data!D176)</f>
        <v>2784</v>
      </c>
      <c r="K176" s="227" t="str">
        <f>VLOOKUP(G176,'Input keuzevariabelen'!$E$13:$I$131,5,FALSE)</f>
        <v>gram CO2/liter</v>
      </c>
      <c r="L176" s="229">
        <f t="shared" si="12"/>
        <v>61.756720320000007</v>
      </c>
      <c r="M176" s="233" t="s">
        <v>162</v>
      </c>
      <c r="N176" s="226"/>
      <c r="O176" s="230"/>
      <c r="T176"/>
    </row>
    <row r="177" spans="3:20" s="231" customFormat="1" ht="17.399999999999999" thickTop="1" thickBot="1" x14ac:dyDescent="0.35">
      <c r="C177" s="222" t="s">
        <v>164</v>
      </c>
      <c r="D177" s="223">
        <v>2020</v>
      </c>
      <c r="E177" s="224" t="s">
        <v>16</v>
      </c>
      <c r="F177" s="225">
        <f>VLOOKUP(G177,'Input keuzevariabelen'!$E$13:$I$131,2,FALSE)</f>
        <v>1</v>
      </c>
      <c r="G177" s="226" t="s">
        <v>92</v>
      </c>
      <c r="H177" s="232">
        <v>655609.82999999996</v>
      </c>
      <c r="I177" s="227" t="str">
        <f>VLOOKUP(G177,'Input keuzevariabelen'!$E$13:$I$131,3,FALSE)</f>
        <v>liter</v>
      </c>
      <c r="J177" s="228">
        <f>SUMIFS('Input keuzevariabelen'!$H$13:$H$131,'Input keuzevariabelen'!$E$13:$E$131,Data!G177,'Input keuzevariabelen'!$J$13:$J$131,Data!D177)</f>
        <v>2784</v>
      </c>
      <c r="K177" s="227" t="str">
        <f>VLOOKUP(G177,'Input keuzevariabelen'!$E$13:$I$131,5,FALSE)</f>
        <v>gram CO2/liter</v>
      </c>
      <c r="L177" s="229">
        <f t="shared" si="12"/>
        <v>1825.2177667199999</v>
      </c>
      <c r="M177" s="233" t="s">
        <v>162</v>
      </c>
      <c r="N177" s="226"/>
      <c r="O177" s="230"/>
      <c r="T177"/>
    </row>
    <row r="178" spans="3:20" s="231" customFormat="1" ht="17.399999999999999" thickTop="1" thickBot="1" x14ac:dyDescent="0.35">
      <c r="C178" s="222" t="s">
        <v>165</v>
      </c>
      <c r="D178" s="223">
        <v>2020</v>
      </c>
      <c r="E178" s="224" t="s">
        <v>16</v>
      </c>
      <c r="F178" s="225">
        <f>VLOOKUP(G178,'Input keuzevariabelen'!$E$13:$I$131,2,FALSE)</f>
        <v>1</v>
      </c>
      <c r="G178" s="226" t="s">
        <v>92</v>
      </c>
      <c r="H178" s="232">
        <v>28139.65</v>
      </c>
      <c r="I178" s="227" t="str">
        <f>VLOOKUP(G178,'Input keuzevariabelen'!$E$13:$I$131,3,FALSE)</f>
        <v>liter</v>
      </c>
      <c r="J178" s="228">
        <f>SUMIFS('Input keuzevariabelen'!$H$13:$H$131,'Input keuzevariabelen'!$E$13:$E$131,Data!G178,'Input keuzevariabelen'!$J$13:$J$131,Data!D178)</f>
        <v>2784</v>
      </c>
      <c r="K178" s="227" t="str">
        <f>VLOOKUP(G178,'Input keuzevariabelen'!$E$13:$I$131,5,FALSE)</f>
        <v>gram CO2/liter</v>
      </c>
      <c r="L178" s="229">
        <f t="shared" si="12"/>
        <v>78.340785600000004</v>
      </c>
      <c r="M178" s="233" t="s">
        <v>162</v>
      </c>
      <c r="N178" s="226"/>
      <c r="O178" s="230"/>
      <c r="T178"/>
    </row>
    <row r="179" spans="3:20" s="231" customFormat="1" ht="17.399999999999999" thickTop="1" thickBot="1" x14ac:dyDescent="0.35">
      <c r="C179" s="222" t="s">
        <v>165</v>
      </c>
      <c r="D179" s="223">
        <v>2020</v>
      </c>
      <c r="E179" s="224" t="s">
        <v>16</v>
      </c>
      <c r="F179" s="225">
        <f>VLOOKUP(G179,'Input keuzevariabelen'!$E$13:$I$131,2,FALSE)</f>
        <v>1</v>
      </c>
      <c r="G179" s="226" t="s">
        <v>92</v>
      </c>
      <c r="H179" s="232">
        <v>10527.94</v>
      </c>
      <c r="I179" s="227" t="str">
        <f>VLOOKUP(G179,'Input keuzevariabelen'!$E$13:$I$131,3,FALSE)</f>
        <v>liter</v>
      </c>
      <c r="J179" s="228">
        <f>SUMIFS('Input keuzevariabelen'!$H$13:$H$131,'Input keuzevariabelen'!$E$13:$E$131,Data!G179,'Input keuzevariabelen'!$J$13:$J$131,Data!D179)</f>
        <v>2784</v>
      </c>
      <c r="K179" s="227" t="str">
        <f>VLOOKUP(G179,'Input keuzevariabelen'!$E$13:$I$131,5,FALSE)</f>
        <v>gram CO2/liter</v>
      </c>
      <c r="L179" s="229">
        <f t="shared" si="12"/>
        <v>29.309784960000002</v>
      </c>
      <c r="M179" s="233" t="s">
        <v>162</v>
      </c>
      <c r="N179" s="226"/>
      <c r="O179" s="230"/>
      <c r="T179"/>
    </row>
    <row r="180" spans="3:20" s="231" customFormat="1" ht="17.399999999999999" thickTop="1" thickBot="1" x14ac:dyDescent="0.35">
      <c r="C180" s="222" t="s">
        <v>161</v>
      </c>
      <c r="D180" s="223">
        <v>2020</v>
      </c>
      <c r="E180" s="224" t="s">
        <v>16</v>
      </c>
      <c r="F180" s="225">
        <f>VLOOKUP(G180,'Input keuzevariabelen'!$E$13:$I$131,2,FALSE)</f>
        <v>1</v>
      </c>
      <c r="G180" s="226" t="s">
        <v>92</v>
      </c>
      <c r="H180" s="232">
        <v>5897.31</v>
      </c>
      <c r="I180" s="227" t="str">
        <f>VLOOKUP(G180,'Input keuzevariabelen'!$E$13:$I$131,3,FALSE)</f>
        <v>liter</v>
      </c>
      <c r="J180" s="228">
        <f>SUMIFS('Input keuzevariabelen'!$H$13:$H$131,'Input keuzevariabelen'!$E$13:$E$131,Data!G180,'Input keuzevariabelen'!$J$13:$J$131,Data!D180)</f>
        <v>2784</v>
      </c>
      <c r="K180" s="227" t="str">
        <f>VLOOKUP(G180,'Input keuzevariabelen'!$E$13:$I$131,5,FALSE)</f>
        <v>gram CO2/liter</v>
      </c>
      <c r="L180" s="229">
        <f t="shared" si="12"/>
        <v>16.418111039999999</v>
      </c>
      <c r="M180" s="233" t="s">
        <v>162</v>
      </c>
      <c r="N180" s="226"/>
      <c r="O180" s="230"/>
      <c r="T180"/>
    </row>
    <row r="181" spans="3:20" s="231" customFormat="1" ht="17.399999999999999" thickTop="1" thickBot="1" x14ac:dyDescent="0.35">
      <c r="C181" s="222" t="s">
        <v>159</v>
      </c>
      <c r="D181" s="223">
        <v>2020</v>
      </c>
      <c r="E181" s="224" t="s">
        <v>16</v>
      </c>
      <c r="F181" s="225">
        <f>VLOOKUP(G181,'Input keuzevariabelen'!$E$13:$I$131,2,FALSE)</f>
        <v>1</v>
      </c>
      <c r="G181" s="226" t="s">
        <v>92</v>
      </c>
      <c r="H181" s="232">
        <v>35069.18</v>
      </c>
      <c r="I181" s="227" t="str">
        <f>VLOOKUP(G181,'Input keuzevariabelen'!$E$13:$I$131,3,FALSE)</f>
        <v>liter</v>
      </c>
      <c r="J181" s="228">
        <f>SUMIFS('Input keuzevariabelen'!$H$13:$H$131,'Input keuzevariabelen'!$E$13:$E$131,Data!G181,'Input keuzevariabelen'!$J$13:$J$131,Data!D181)</f>
        <v>2784</v>
      </c>
      <c r="K181" s="227" t="str">
        <f>VLOOKUP(G181,'Input keuzevariabelen'!$E$13:$I$131,5,FALSE)</f>
        <v>gram CO2/liter</v>
      </c>
      <c r="L181" s="229">
        <f t="shared" si="12"/>
        <v>97.63259712</v>
      </c>
      <c r="M181" s="233" t="s">
        <v>162</v>
      </c>
      <c r="N181" s="226"/>
      <c r="O181" s="230"/>
      <c r="T181"/>
    </row>
    <row r="182" spans="3:20" s="231" customFormat="1" ht="17.399999999999999" thickTop="1" thickBot="1" x14ac:dyDescent="0.35">
      <c r="C182" s="222" t="s">
        <v>160</v>
      </c>
      <c r="D182" s="223">
        <v>2020</v>
      </c>
      <c r="E182" s="224" t="s">
        <v>16</v>
      </c>
      <c r="F182" s="225">
        <f>VLOOKUP(G182,'Input keuzevariabelen'!$E$13:$I$131,2,FALSE)</f>
        <v>1</v>
      </c>
      <c r="G182" s="226" t="s">
        <v>92</v>
      </c>
      <c r="H182" s="232">
        <v>19761.63</v>
      </c>
      <c r="I182" s="227" t="str">
        <f>VLOOKUP(G182,'Input keuzevariabelen'!$E$13:$I$131,3,FALSE)</f>
        <v>liter</v>
      </c>
      <c r="J182" s="228">
        <f>SUMIFS('Input keuzevariabelen'!$H$13:$H$131,'Input keuzevariabelen'!$E$13:$E$131,Data!G182,'Input keuzevariabelen'!$J$13:$J$131,Data!D182)</f>
        <v>2784</v>
      </c>
      <c r="K182" s="227" t="str">
        <f>VLOOKUP(G182,'Input keuzevariabelen'!$E$13:$I$131,5,FALSE)</f>
        <v>gram CO2/liter</v>
      </c>
      <c r="L182" s="229">
        <f t="shared" si="12"/>
        <v>55.016377920000004</v>
      </c>
      <c r="M182" s="233" t="s">
        <v>162</v>
      </c>
      <c r="N182" s="226"/>
      <c r="O182" s="230"/>
      <c r="T182"/>
    </row>
    <row r="183" spans="3:20" s="231" customFormat="1" ht="17.399999999999999" thickTop="1" thickBot="1" x14ac:dyDescent="0.35">
      <c r="C183" s="222" t="s">
        <v>166</v>
      </c>
      <c r="D183" s="223">
        <v>2020</v>
      </c>
      <c r="E183" s="224" t="s">
        <v>16</v>
      </c>
      <c r="F183" s="225">
        <f>VLOOKUP(G183,'Input keuzevariabelen'!$E$13:$I$131,2,FALSE)</f>
        <v>1</v>
      </c>
      <c r="G183" s="226" t="s">
        <v>92</v>
      </c>
      <c r="H183" s="232">
        <v>27089.200000000001</v>
      </c>
      <c r="I183" s="227" t="str">
        <f>VLOOKUP(G183,'Input keuzevariabelen'!$E$13:$I$131,3,FALSE)</f>
        <v>liter</v>
      </c>
      <c r="J183" s="228">
        <f>SUMIFS('Input keuzevariabelen'!$H$13:$H$131,'Input keuzevariabelen'!$E$13:$E$131,Data!G183,'Input keuzevariabelen'!$J$13:$J$131,Data!D183)</f>
        <v>2784</v>
      </c>
      <c r="K183" s="227" t="str">
        <f>VLOOKUP(G183,'Input keuzevariabelen'!$E$13:$I$131,5,FALSE)</f>
        <v>gram CO2/liter</v>
      </c>
      <c r="L183" s="229">
        <f t="shared" si="12"/>
        <v>75.416332799999992</v>
      </c>
      <c r="M183" s="233" t="s">
        <v>162</v>
      </c>
      <c r="N183" s="226"/>
      <c r="O183" s="230"/>
      <c r="T183"/>
    </row>
    <row r="184" spans="3:20" s="231" customFormat="1" ht="17.399999999999999" thickTop="1" thickBot="1" x14ac:dyDescent="0.35">
      <c r="C184" s="222" t="s">
        <v>167</v>
      </c>
      <c r="D184" s="223">
        <v>2020</v>
      </c>
      <c r="E184" s="224" t="s">
        <v>16</v>
      </c>
      <c r="F184" s="225">
        <f>VLOOKUP(G184,'Input keuzevariabelen'!$E$13:$I$131,2,FALSE)</f>
        <v>1</v>
      </c>
      <c r="G184" s="226" t="s">
        <v>92</v>
      </c>
      <c r="H184" s="232">
        <v>91480.91</v>
      </c>
      <c r="I184" s="227" t="str">
        <f>VLOOKUP(G184,'Input keuzevariabelen'!$E$13:$I$131,3,FALSE)</f>
        <v>liter</v>
      </c>
      <c r="J184" s="228">
        <f>SUMIFS('Input keuzevariabelen'!$H$13:$H$131,'Input keuzevariabelen'!$E$13:$E$131,Data!G184,'Input keuzevariabelen'!$J$13:$J$131,Data!D184)</f>
        <v>2784</v>
      </c>
      <c r="K184" s="227" t="str">
        <f>VLOOKUP(G184,'Input keuzevariabelen'!$E$13:$I$131,5,FALSE)</f>
        <v>gram CO2/liter</v>
      </c>
      <c r="L184" s="229">
        <f t="shared" si="12"/>
        <v>254.68285344</v>
      </c>
      <c r="M184" s="233" t="s">
        <v>162</v>
      </c>
      <c r="N184" s="226"/>
      <c r="O184" s="230"/>
      <c r="T184"/>
    </row>
    <row r="185" spans="3:20" s="231" customFormat="1" ht="17.399999999999999" thickTop="1" thickBot="1" x14ac:dyDescent="0.35">
      <c r="C185" s="222" t="s">
        <v>168</v>
      </c>
      <c r="D185" s="223">
        <v>2020</v>
      </c>
      <c r="E185" s="224" t="s">
        <v>16</v>
      </c>
      <c r="F185" s="225">
        <f>VLOOKUP(G185,'Input keuzevariabelen'!$E$13:$I$131,2,FALSE)</f>
        <v>1</v>
      </c>
      <c r="G185" s="226" t="s">
        <v>92</v>
      </c>
      <c r="H185" s="232">
        <v>29747.38</v>
      </c>
      <c r="I185" s="227" t="str">
        <f>VLOOKUP(G185,'Input keuzevariabelen'!$E$13:$I$131,3,FALSE)</f>
        <v>liter</v>
      </c>
      <c r="J185" s="228">
        <f>SUMIFS('Input keuzevariabelen'!$H$13:$H$131,'Input keuzevariabelen'!$E$13:$E$131,Data!G185,'Input keuzevariabelen'!$J$13:$J$131,Data!D185)</f>
        <v>2784</v>
      </c>
      <c r="K185" s="227" t="str">
        <f>VLOOKUP(G185,'Input keuzevariabelen'!$E$13:$I$131,5,FALSE)</f>
        <v>gram CO2/liter</v>
      </c>
      <c r="L185" s="229">
        <f t="shared" si="12"/>
        <v>82.816705920000004</v>
      </c>
      <c r="M185" s="233" t="s">
        <v>162</v>
      </c>
      <c r="N185" s="226"/>
      <c r="O185" s="230"/>
      <c r="T185"/>
    </row>
    <row r="186" spans="3:20" s="231" customFormat="1" ht="17.399999999999999" thickTop="1" thickBot="1" x14ac:dyDescent="0.35">
      <c r="C186" s="222" t="s">
        <v>167</v>
      </c>
      <c r="D186" s="223">
        <v>2020</v>
      </c>
      <c r="E186" s="224" t="s">
        <v>16</v>
      </c>
      <c r="F186" s="225">
        <f>VLOOKUP(G186,'Input keuzevariabelen'!$E$13:$I$131,2,FALSE)</f>
        <v>1</v>
      </c>
      <c r="G186" s="226" t="s">
        <v>92</v>
      </c>
      <c r="H186" s="232">
        <v>104876.37</v>
      </c>
      <c r="I186" s="227" t="str">
        <f>VLOOKUP(G186,'Input keuzevariabelen'!$E$13:$I$131,3,FALSE)</f>
        <v>liter</v>
      </c>
      <c r="J186" s="228">
        <f>SUMIFS('Input keuzevariabelen'!$H$13:$H$131,'Input keuzevariabelen'!$E$13:$E$131,Data!G186,'Input keuzevariabelen'!$J$13:$J$131,Data!D186)</f>
        <v>2784</v>
      </c>
      <c r="K186" s="227" t="str">
        <f>VLOOKUP(G186,'Input keuzevariabelen'!$E$13:$I$131,5,FALSE)</f>
        <v>gram CO2/liter</v>
      </c>
      <c r="L186" s="229">
        <f t="shared" si="12"/>
        <v>291.97581407999996</v>
      </c>
      <c r="M186" s="233" t="s">
        <v>162</v>
      </c>
      <c r="N186" s="226"/>
      <c r="O186" s="230"/>
      <c r="T186"/>
    </row>
    <row r="187" spans="3:20" s="231" customFormat="1" ht="17.399999999999999" thickTop="1" thickBot="1" x14ac:dyDescent="0.35">
      <c r="C187" s="222" t="s">
        <v>168</v>
      </c>
      <c r="D187" s="223">
        <v>2020</v>
      </c>
      <c r="E187" s="224" t="s">
        <v>16</v>
      </c>
      <c r="F187" s="225">
        <f>VLOOKUP(G187,'Input keuzevariabelen'!$E$13:$I$131,2,FALSE)</f>
        <v>1</v>
      </c>
      <c r="G187" s="226" t="s">
        <v>92</v>
      </c>
      <c r="H187" s="232">
        <v>59951.92</v>
      </c>
      <c r="I187" s="227" t="str">
        <f>VLOOKUP(G187,'Input keuzevariabelen'!$E$13:$I$131,3,FALSE)</f>
        <v>liter</v>
      </c>
      <c r="J187" s="228">
        <f>SUMIFS('Input keuzevariabelen'!$H$13:$H$131,'Input keuzevariabelen'!$E$13:$E$131,Data!G187,'Input keuzevariabelen'!$J$13:$J$131,Data!D187)</f>
        <v>2784</v>
      </c>
      <c r="K187" s="227" t="str">
        <f>VLOOKUP(G187,'Input keuzevariabelen'!$E$13:$I$131,5,FALSE)</f>
        <v>gram CO2/liter</v>
      </c>
      <c r="L187" s="229">
        <f t="shared" si="12"/>
        <v>166.90614528</v>
      </c>
      <c r="M187" s="233" t="s">
        <v>162</v>
      </c>
      <c r="N187" s="226"/>
      <c r="O187" s="230"/>
      <c r="T187"/>
    </row>
    <row r="188" spans="3:20" s="231" customFormat="1" ht="17.399999999999999" thickTop="1" thickBot="1" x14ac:dyDescent="0.35">
      <c r="C188" s="222" t="s">
        <v>158</v>
      </c>
      <c r="D188" s="223">
        <v>2020</v>
      </c>
      <c r="E188" s="224" t="s">
        <v>16</v>
      </c>
      <c r="F188" s="225">
        <f>VLOOKUP(G188,'Input keuzevariabelen'!$E$13:$I$131,2,FALSE)</f>
        <v>2</v>
      </c>
      <c r="G188" s="226" t="s">
        <v>108</v>
      </c>
      <c r="H188" s="232">
        <v>51341.72</v>
      </c>
      <c r="I188" s="227" t="str">
        <f>VLOOKUP(G188,'Input keuzevariabelen'!$E$13:$I$131,3,FALSE)</f>
        <v>kWh</v>
      </c>
      <c r="J188" s="228">
        <f>SUMIFS('Input keuzevariabelen'!$H$13:$H$131,'Input keuzevariabelen'!$E$13:$E$131,Data!G188,'Input keuzevariabelen'!$J$13:$J$131,Data!D188)</f>
        <v>556</v>
      </c>
      <c r="K188" s="227" t="str">
        <f>VLOOKUP(G188,'Input keuzevariabelen'!$E$13:$I$131,5,FALSE)</f>
        <v>gram CO2/kWh</v>
      </c>
      <c r="L188" s="229">
        <f t="shared" si="12"/>
        <v>28.54599632</v>
      </c>
      <c r="M188" s="233" t="s">
        <v>162</v>
      </c>
      <c r="N188" s="226"/>
      <c r="O188" s="230"/>
      <c r="T188"/>
    </row>
    <row r="189" spans="3:20" s="231" customFormat="1" ht="17.399999999999999" thickTop="1" thickBot="1" x14ac:dyDescent="0.35">
      <c r="C189" s="222" t="s">
        <v>164</v>
      </c>
      <c r="D189" s="223">
        <v>2020</v>
      </c>
      <c r="E189" s="224" t="s">
        <v>16</v>
      </c>
      <c r="F189" s="225">
        <f>VLOOKUP(G189,'Input keuzevariabelen'!$E$13:$I$131,2,FALSE)</f>
        <v>2</v>
      </c>
      <c r="G189" s="226" t="s">
        <v>108</v>
      </c>
      <c r="H189" s="232">
        <v>405327.2</v>
      </c>
      <c r="I189" s="227" t="str">
        <f>VLOOKUP(G189,'Input keuzevariabelen'!$E$13:$I$131,3,FALSE)</f>
        <v>kWh</v>
      </c>
      <c r="J189" s="228">
        <f>SUMIFS('Input keuzevariabelen'!$H$13:$H$131,'Input keuzevariabelen'!$E$13:$E$131,Data!G189,'Input keuzevariabelen'!$J$13:$J$131,Data!D189)</f>
        <v>556</v>
      </c>
      <c r="K189" s="227" t="str">
        <f>VLOOKUP(G189,'Input keuzevariabelen'!$E$13:$I$131,5,FALSE)</f>
        <v>gram CO2/kWh</v>
      </c>
      <c r="L189" s="229">
        <f t="shared" si="12"/>
        <v>225.36192320000001</v>
      </c>
      <c r="M189" s="233" t="s">
        <v>162</v>
      </c>
      <c r="N189" s="226"/>
      <c r="O189" s="230"/>
      <c r="T189"/>
    </row>
    <row r="190" spans="3:20" s="231" customFormat="1" ht="17.399999999999999" thickTop="1" thickBot="1" x14ac:dyDescent="0.35">
      <c r="C190" s="222" t="s">
        <v>165</v>
      </c>
      <c r="D190" s="223">
        <v>2020</v>
      </c>
      <c r="E190" s="224" t="s">
        <v>16</v>
      </c>
      <c r="F190" s="225">
        <f>VLOOKUP(G190,'Input keuzevariabelen'!$E$13:$I$131,2,FALSE)</f>
        <v>2</v>
      </c>
      <c r="G190" s="226" t="s">
        <v>108</v>
      </c>
      <c r="H190" s="232">
        <v>16241.37</v>
      </c>
      <c r="I190" s="227" t="str">
        <f>VLOOKUP(G190,'Input keuzevariabelen'!$E$13:$I$131,3,FALSE)</f>
        <v>kWh</v>
      </c>
      <c r="J190" s="228">
        <f>SUMIFS('Input keuzevariabelen'!$H$13:$H$131,'Input keuzevariabelen'!$E$13:$E$131,Data!G190,'Input keuzevariabelen'!$J$13:$J$131,Data!D190)</f>
        <v>556</v>
      </c>
      <c r="K190" s="227" t="str">
        <f>VLOOKUP(G190,'Input keuzevariabelen'!$E$13:$I$131,5,FALSE)</f>
        <v>gram CO2/kWh</v>
      </c>
      <c r="L190" s="229">
        <f t="shared" si="12"/>
        <v>9.0302017200000009</v>
      </c>
      <c r="M190" s="233" t="s">
        <v>162</v>
      </c>
      <c r="N190" s="226"/>
      <c r="O190" s="230"/>
      <c r="T190"/>
    </row>
    <row r="191" spans="3:20" s="231" customFormat="1" ht="17.399999999999999" thickTop="1" thickBot="1" x14ac:dyDescent="0.35">
      <c r="C191" s="222" t="s">
        <v>165</v>
      </c>
      <c r="D191" s="223">
        <v>2020</v>
      </c>
      <c r="E191" s="224" t="s">
        <v>16</v>
      </c>
      <c r="F191" s="225">
        <f>VLOOKUP(G191,'Input keuzevariabelen'!$E$13:$I$131,2,FALSE)</f>
        <v>2</v>
      </c>
      <c r="G191" s="226" t="s">
        <v>108</v>
      </c>
      <c r="H191" s="232">
        <v>1135.99</v>
      </c>
      <c r="I191" s="227" t="str">
        <f>VLOOKUP(G191,'Input keuzevariabelen'!$E$13:$I$131,3,FALSE)</f>
        <v>kWh</v>
      </c>
      <c r="J191" s="228">
        <f>SUMIFS('Input keuzevariabelen'!$H$13:$H$131,'Input keuzevariabelen'!$E$13:$E$131,Data!G191,'Input keuzevariabelen'!$J$13:$J$131,Data!D191)</f>
        <v>556</v>
      </c>
      <c r="K191" s="227" t="str">
        <f>VLOOKUP(G191,'Input keuzevariabelen'!$E$13:$I$131,5,FALSE)</f>
        <v>gram CO2/kWh</v>
      </c>
      <c r="L191" s="229">
        <f t="shared" si="12"/>
        <v>0.63161044000000011</v>
      </c>
      <c r="M191" s="233" t="s">
        <v>162</v>
      </c>
      <c r="N191" s="226"/>
      <c r="O191" s="230"/>
      <c r="T191"/>
    </row>
    <row r="192" spans="3:20" s="231" customFormat="1" ht="17.399999999999999" thickTop="1" thickBot="1" x14ac:dyDescent="0.35">
      <c r="C192" s="222" t="s">
        <v>161</v>
      </c>
      <c r="D192" s="223">
        <v>2020</v>
      </c>
      <c r="E192" s="224" t="s">
        <v>16</v>
      </c>
      <c r="F192" s="225">
        <f>VLOOKUP(G192,'Input keuzevariabelen'!$E$13:$I$131,2,FALSE)</f>
        <v>2</v>
      </c>
      <c r="G192" s="226" t="s">
        <v>108</v>
      </c>
      <c r="H192" s="232">
        <v>8712</v>
      </c>
      <c r="I192" s="227" t="str">
        <f>VLOOKUP(G192,'Input keuzevariabelen'!$E$13:$I$131,3,FALSE)</f>
        <v>kWh</v>
      </c>
      <c r="J192" s="228">
        <f>SUMIFS('Input keuzevariabelen'!$H$13:$H$131,'Input keuzevariabelen'!$E$13:$E$131,Data!G192,'Input keuzevariabelen'!$J$13:$J$131,Data!D192)</f>
        <v>556</v>
      </c>
      <c r="K192" s="227" t="str">
        <f>VLOOKUP(G192,'Input keuzevariabelen'!$E$13:$I$131,5,FALSE)</f>
        <v>gram CO2/kWh</v>
      </c>
      <c r="L192" s="229">
        <f t="shared" si="12"/>
        <v>4.8438720000000002</v>
      </c>
      <c r="M192" s="233" t="s">
        <v>162</v>
      </c>
      <c r="N192" s="226"/>
      <c r="O192" s="230"/>
      <c r="T192"/>
    </row>
    <row r="193" spans="3:20" s="231" customFormat="1" ht="17.399999999999999" thickTop="1" thickBot="1" x14ac:dyDescent="0.35">
      <c r="C193" s="222" t="s">
        <v>159</v>
      </c>
      <c r="D193" s="223">
        <v>2020</v>
      </c>
      <c r="E193" s="224" t="s">
        <v>16</v>
      </c>
      <c r="F193" s="225">
        <f>VLOOKUP(G193,'Input keuzevariabelen'!$E$13:$I$131,2,FALSE)</f>
        <v>2</v>
      </c>
      <c r="G193" s="226" t="s">
        <v>108</v>
      </c>
      <c r="H193" s="232">
        <v>10378.620000000001</v>
      </c>
      <c r="I193" s="227" t="str">
        <f>VLOOKUP(G193,'Input keuzevariabelen'!$E$13:$I$131,3,FALSE)</f>
        <v>kWh</v>
      </c>
      <c r="J193" s="228">
        <f>SUMIFS('Input keuzevariabelen'!$H$13:$H$131,'Input keuzevariabelen'!$E$13:$E$131,Data!G193,'Input keuzevariabelen'!$J$13:$J$131,Data!D193)</f>
        <v>556</v>
      </c>
      <c r="K193" s="227" t="str">
        <f>VLOOKUP(G193,'Input keuzevariabelen'!$E$13:$I$131,5,FALSE)</f>
        <v>gram CO2/kWh</v>
      </c>
      <c r="L193" s="229">
        <f t="shared" si="12"/>
        <v>5.770512720000001</v>
      </c>
      <c r="M193" s="233" t="s">
        <v>162</v>
      </c>
      <c r="N193" s="226"/>
      <c r="O193" s="230"/>
      <c r="T193"/>
    </row>
    <row r="194" spans="3:20" s="231" customFormat="1" ht="17.399999999999999" thickTop="1" thickBot="1" x14ac:dyDescent="0.35">
      <c r="C194" s="222" t="s">
        <v>160</v>
      </c>
      <c r="D194" s="223">
        <v>2020</v>
      </c>
      <c r="E194" s="224" t="s">
        <v>16</v>
      </c>
      <c r="F194" s="225">
        <f>VLOOKUP(G194,'Input keuzevariabelen'!$E$13:$I$131,2,FALSE)</f>
        <v>2</v>
      </c>
      <c r="G194" s="226" t="s">
        <v>108</v>
      </c>
      <c r="H194" s="232">
        <v>43113.11</v>
      </c>
      <c r="I194" s="227" t="str">
        <f>VLOOKUP(G194,'Input keuzevariabelen'!$E$13:$I$131,3,FALSE)</f>
        <v>kWh</v>
      </c>
      <c r="J194" s="228">
        <f>SUMIFS('Input keuzevariabelen'!$H$13:$H$131,'Input keuzevariabelen'!$E$13:$E$131,Data!G194,'Input keuzevariabelen'!$J$13:$J$131,Data!D194)</f>
        <v>556</v>
      </c>
      <c r="K194" s="227" t="str">
        <f>VLOOKUP(G194,'Input keuzevariabelen'!$E$13:$I$131,5,FALSE)</f>
        <v>gram CO2/kWh</v>
      </c>
      <c r="L194" s="229">
        <f t="shared" si="12"/>
        <v>23.970889159999999</v>
      </c>
      <c r="M194" s="233" t="s">
        <v>162</v>
      </c>
      <c r="N194" s="226"/>
      <c r="O194" s="230"/>
      <c r="T194"/>
    </row>
    <row r="195" spans="3:20" s="231" customFormat="1" ht="17.399999999999999" thickTop="1" thickBot="1" x14ac:dyDescent="0.35">
      <c r="C195" s="222" t="s">
        <v>166</v>
      </c>
      <c r="D195" s="223">
        <v>2020</v>
      </c>
      <c r="E195" s="224" t="s">
        <v>16</v>
      </c>
      <c r="F195" s="225">
        <f>VLOOKUP(G195,'Input keuzevariabelen'!$E$13:$I$131,2,FALSE)</f>
        <v>2</v>
      </c>
      <c r="G195" s="226" t="s">
        <v>108</v>
      </c>
      <c r="H195" s="232">
        <v>344</v>
      </c>
      <c r="I195" s="227" t="str">
        <f>VLOOKUP(G195,'Input keuzevariabelen'!$E$13:$I$131,3,FALSE)</f>
        <v>kWh</v>
      </c>
      <c r="J195" s="228">
        <f>SUMIFS('Input keuzevariabelen'!$H$13:$H$131,'Input keuzevariabelen'!$E$13:$E$131,Data!G195,'Input keuzevariabelen'!$J$13:$J$131,Data!D195)</f>
        <v>556</v>
      </c>
      <c r="K195" s="227" t="str">
        <f>VLOOKUP(G195,'Input keuzevariabelen'!$E$13:$I$131,5,FALSE)</f>
        <v>gram CO2/kWh</v>
      </c>
      <c r="L195" s="229">
        <f t="shared" si="12"/>
        <v>0.19126399999999999</v>
      </c>
      <c r="M195" s="233" t="s">
        <v>162</v>
      </c>
      <c r="N195" s="226"/>
      <c r="O195" s="230"/>
      <c r="T195"/>
    </row>
    <row r="196" spans="3:20" s="231" customFormat="1" ht="17.399999999999999" thickTop="1" thickBot="1" x14ac:dyDescent="0.35">
      <c r="C196" s="222" t="s">
        <v>167</v>
      </c>
      <c r="D196" s="223">
        <v>2020</v>
      </c>
      <c r="E196" s="224" t="s">
        <v>16</v>
      </c>
      <c r="F196" s="225">
        <f>VLOOKUP(G196,'Input keuzevariabelen'!$E$13:$I$131,2,FALSE)</f>
        <v>2</v>
      </c>
      <c r="G196" s="226" t="s">
        <v>108</v>
      </c>
      <c r="H196" s="232">
        <v>56458.62</v>
      </c>
      <c r="I196" s="227" t="str">
        <f>VLOOKUP(G196,'Input keuzevariabelen'!$E$13:$I$131,3,FALSE)</f>
        <v>kWh</v>
      </c>
      <c r="J196" s="228">
        <f>SUMIFS('Input keuzevariabelen'!$H$13:$H$131,'Input keuzevariabelen'!$E$13:$E$131,Data!G196,'Input keuzevariabelen'!$J$13:$J$131,Data!D196)</f>
        <v>556</v>
      </c>
      <c r="K196" s="227" t="str">
        <f>VLOOKUP(G196,'Input keuzevariabelen'!$E$13:$I$131,5,FALSE)</f>
        <v>gram CO2/kWh</v>
      </c>
      <c r="L196" s="229">
        <f t="shared" si="12"/>
        <v>31.390992720000003</v>
      </c>
      <c r="M196" s="233" t="s">
        <v>162</v>
      </c>
      <c r="N196" s="226"/>
      <c r="O196" s="230"/>
      <c r="T196"/>
    </row>
    <row r="197" spans="3:20" s="231" customFormat="1" ht="17.399999999999999" thickTop="1" thickBot="1" x14ac:dyDescent="0.35">
      <c r="C197" s="222" t="s">
        <v>168</v>
      </c>
      <c r="D197" s="223">
        <v>2020</v>
      </c>
      <c r="E197" s="224" t="s">
        <v>16</v>
      </c>
      <c r="F197" s="225">
        <f>VLOOKUP(G197,'Input keuzevariabelen'!$E$13:$I$131,2,FALSE)</f>
        <v>2</v>
      </c>
      <c r="G197" s="226" t="s">
        <v>108</v>
      </c>
      <c r="H197" s="232">
        <v>28839.47</v>
      </c>
      <c r="I197" s="227" t="str">
        <f>VLOOKUP(G197,'Input keuzevariabelen'!$E$13:$I$131,3,FALSE)</f>
        <v>kWh</v>
      </c>
      <c r="J197" s="228">
        <f>SUMIFS('Input keuzevariabelen'!$H$13:$H$131,'Input keuzevariabelen'!$E$13:$E$131,Data!G197,'Input keuzevariabelen'!$J$13:$J$131,Data!D197)</f>
        <v>556</v>
      </c>
      <c r="K197" s="227" t="str">
        <f>VLOOKUP(G197,'Input keuzevariabelen'!$E$13:$I$131,5,FALSE)</f>
        <v>gram CO2/kWh</v>
      </c>
      <c r="L197" s="229">
        <f t="shared" si="12"/>
        <v>16.034745319999999</v>
      </c>
      <c r="M197" s="233" t="s">
        <v>162</v>
      </c>
      <c r="N197" s="226"/>
      <c r="O197" s="230"/>
      <c r="T197"/>
    </row>
    <row r="198" spans="3:20" s="231" customFormat="1" ht="17.399999999999999" thickTop="1" thickBot="1" x14ac:dyDescent="0.35">
      <c r="C198" s="222" t="s">
        <v>167</v>
      </c>
      <c r="D198" s="223">
        <v>2020</v>
      </c>
      <c r="E198" s="224" t="s">
        <v>16</v>
      </c>
      <c r="F198" s="225">
        <f>VLOOKUP(G198,'Input keuzevariabelen'!$E$13:$I$131,2,FALSE)</f>
        <v>2</v>
      </c>
      <c r="G198" s="226" t="s">
        <v>108</v>
      </c>
      <c r="H198" s="232">
        <v>73718.64</v>
      </c>
      <c r="I198" s="227" t="str">
        <f>VLOOKUP(G198,'Input keuzevariabelen'!$E$13:$I$131,3,FALSE)</f>
        <v>kWh</v>
      </c>
      <c r="J198" s="228">
        <f>SUMIFS('Input keuzevariabelen'!$H$13:$H$131,'Input keuzevariabelen'!$E$13:$E$131,Data!G198,'Input keuzevariabelen'!$J$13:$J$131,Data!D198)</f>
        <v>556</v>
      </c>
      <c r="K198" s="227" t="str">
        <f>VLOOKUP(G198,'Input keuzevariabelen'!$E$13:$I$131,5,FALSE)</f>
        <v>gram CO2/kWh</v>
      </c>
      <c r="L198" s="229">
        <f t="shared" si="12"/>
        <v>40.987563839999993</v>
      </c>
      <c r="M198" s="233" t="s">
        <v>162</v>
      </c>
      <c r="N198" s="226"/>
      <c r="O198" s="230"/>
      <c r="T198"/>
    </row>
    <row r="199" spans="3:20" s="231" customFormat="1" ht="17.399999999999999" thickTop="1" thickBot="1" x14ac:dyDescent="0.35">
      <c r="C199" s="222" t="s">
        <v>168</v>
      </c>
      <c r="D199" s="223">
        <v>2020</v>
      </c>
      <c r="E199" s="224" t="s">
        <v>16</v>
      </c>
      <c r="F199" s="225">
        <f>VLOOKUP(G199,'Input keuzevariabelen'!$E$13:$I$131,2,FALSE)</f>
        <v>2</v>
      </c>
      <c r="G199" s="226" t="s">
        <v>108</v>
      </c>
      <c r="H199" s="232">
        <v>64856.46</v>
      </c>
      <c r="I199" s="227" t="str">
        <f>VLOOKUP(G199,'Input keuzevariabelen'!$E$13:$I$131,3,FALSE)</f>
        <v>kWh</v>
      </c>
      <c r="J199" s="228">
        <f>SUMIFS('Input keuzevariabelen'!$H$13:$H$131,'Input keuzevariabelen'!$E$13:$E$131,Data!G199,'Input keuzevariabelen'!$J$13:$J$131,Data!D199)</f>
        <v>556</v>
      </c>
      <c r="K199" s="227" t="str">
        <f>VLOOKUP(G199,'Input keuzevariabelen'!$E$13:$I$131,5,FALSE)</f>
        <v>gram CO2/kWh</v>
      </c>
      <c r="L199" s="229">
        <f t="shared" si="12"/>
        <v>36.060191759999995</v>
      </c>
      <c r="M199" s="233" t="s">
        <v>162</v>
      </c>
      <c r="N199" s="226"/>
      <c r="O199" s="230"/>
      <c r="T199"/>
    </row>
    <row r="200" spans="3:20" s="231" customFormat="1" ht="17.399999999999999" thickTop="1" thickBot="1" x14ac:dyDescent="0.35">
      <c r="C200" s="222" t="s">
        <v>158</v>
      </c>
      <c r="D200" s="223">
        <v>2020</v>
      </c>
      <c r="E200" s="224" t="s">
        <v>16</v>
      </c>
      <c r="F200" s="225">
        <f>VLOOKUP(G200,'Input keuzevariabelen'!$E$13:$I$131,2,FALSE)</f>
        <v>1</v>
      </c>
      <c r="G200" s="226" t="s">
        <v>90</v>
      </c>
      <c r="H200" s="232">
        <v>41.93</v>
      </c>
      <c r="I200" s="227" t="str">
        <f>VLOOKUP(G200,'Input keuzevariabelen'!$E$13:$I$131,3,FALSE)</f>
        <v>liter</v>
      </c>
      <c r="J200" s="228">
        <f>SUMIFS('Input keuzevariabelen'!$H$13:$H$131,'Input keuzevariabelen'!$E$13:$E$131,Data!G200,'Input keuzevariabelen'!$J$13:$J$131,Data!D200)</f>
        <v>1806</v>
      </c>
      <c r="K200" s="227" t="str">
        <f>VLOOKUP(G200,'Input keuzevariabelen'!$E$13:$I$131,5,FALSE)</f>
        <v>gram CO2/liter</v>
      </c>
      <c r="L200" s="229">
        <f t="shared" si="12"/>
        <v>7.5725580000000001E-2</v>
      </c>
      <c r="M200" s="233" t="s">
        <v>162</v>
      </c>
      <c r="N200" s="226"/>
      <c r="O200" s="230"/>
      <c r="T200"/>
    </row>
    <row r="201" spans="3:20" s="231" customFormat="1" ht="17.399999999999999" thickTop="1" thickBot="1" x14ac:dyDescent="0.35">
      <c r="C201" s="222" t="s">
        <v>167</v>
      </c>
      <c r="D201" s="223">
        <v>2020</v>
      </c>
      <c r="E201" s="224" t="s">
        <v>16</v>
      </c>
      <c r="F201" s="225">
        <f>VLOOKUP(G201,'Input keuzevariabelen'!$E$13:$I$131,2,FALSE)</f>
        <v>1</v>
      </c>
      <c r="G201" s="226" t="s">
        <v>90</v>
      </c>
      <c r="H201" s="232">
        <v>488.61</v>
      </c>
      <c r="I201" s="227" t="str">
        <f>VLOOKUP(G201,'Input keuzevariabelen'!$E$13:$I$131,3,FALSE)</f>
        <v>liter</v>
      </c>
      <c r="J201" s="228">
        <f>SUMIFS('Input keuzevariabelen'!$H$13:$H$131,'Input keuzevariabelen'!$E$13:$E$131,Data!G201,'Input keuzevariabelen'!$J$13:$J$131,Data!D201)</f>
        <v>1806</v>
      </c>
      <c r="K201" s="227" t="str">
        <f>VLOOKUP(G201,'Input keuzevariabelen'!$E$13:$I$131,5,FALSE)</f>
        <v>gram CO2/liter</v>
      </c>
      <c r="L201" s="229">
        <f t="shared" si="12"/>
        <v>0.88242966</v>
      </c>
      <c r="M201" s="233" t="s">
        <v>162</v>
      </c>
      <c r="N201" s="226"/>
      <c r="O201" s="230"/>
      <c r="T201"/>
    </row>
    <row r="202" spans="3:20" s="231" customFormat="1" ht="17.399999999999999" thickTop="1" thickBot="1" x14ac:dyDescent="0.35">
      <c r="C202" s="188" t="s">
        <v>111</v>
      </c>
      <c r="D202" s="223">
        <v>2020</v>
      </c>
      <c r="E202" s="224" t="s">
        <v>16</v>
      </c>
      <c r="F202" s="225"/>
      <c r="G202" s="226" t="s">
        <v>85</v>
      </c>
      <c r="H202" s="232">
        <v>1773</v>
      </c>
      <c r="I202" s="227"/>
      <c r="J202" s="228"/>
      <c r="K202" s="227"/>
      <c r="L202" s="229"/>
      <c r="M202" s="233"/>
      <c r="N202" s="226"/>
      <c r="O202" s="230"/>
      <c r="T202"/>
    </row>
    <row r="203" spans="3:20" s="231" customFormat="1" ht="17.399999999999999" thickTop="1" thickBot="1" x14ac:dyDescent="0.35">
      <c r="C203" s="188"/>
      <c r="D203" s="223"/>
      <c r="E203" s="224"/>
      <c r="F203" s="225"/>
      <c r="G203" s="226"/>
      <c r="H203" s="232"/>
      <c r="I203" s="227"/>
      <c r="J203" s="228"/>
      <c r="K203" s="227"/>
      <c r="L203" s="229"/>
      <c r="M203" s="233"/>
      <c r="N203" s="226"/>
      <c r="O203" s="230"/>
      <c r="T203"/>
    </row>
    <row r="204" spans="3:20" ht="17.399999999999999" thickTop="1" thickBot="1" x14ac:dyDescent="0.35">
      <c r="C204" s="188" t="s">
        <v>111</v>
      </c>
      <c r="D204" s="186">
        <v>2021</v>
      </c>
      <c r="E204" s="187" t="s">
        <v>20</v>
      </c>
      <c r="F204" s="153">
        <f>VLOOKUP(G204,'Input keuzevariabelen'!$E$13:$I$131,2,FALSE)</f>
        <v>1</v>
      </c>
      <c r="G204" s="161" t="s">
        <v>5</v>
      </c>
      <c r="H204" s="215">
        <f>H134/2</f>
        <v>4144.1094682971961</v>
      </c>
      <c r="I204" s="154" t="str">
        <f>VLOOKUP(G204,'Input keuzevariabelen'!$E$13:$I$131,3,FALSE)</f>
        <v>m3</v>
      </c>
      <c r="J204" s="181">
        <f>SUMIFS('Input keuzevariabelen'!$H$13:$H$131,'Input keuzevariabelen'!$E$13:$E$131,Data!G204,'Input keuzevariabelen'!$J$13:$J$131,Data!D204)</f>
        <v>1884</v>
      </c>
      <c r="K204" s="154" t="str">
        <f>VLOOKUP(G204,'Input keuzevariabelen'!$E$13:$I$131,5,FALSE)</f>
        <v>gram CO2/m3</v>
      </c>
      <c r="L204" s="213">
        <f t="shared" ref="L204:L262" si="13">H204*J204/1000000</f>
        <v>7.8075022382719172</v>
      </c>
      <c r="M204" s="161"/>
      <c r="N204" s="161" t="s">
        <v>200</v>
      </c>
      <c r="O204" s="162" t="s">
        <v>112</v>
      </c>
      <c r="T204"/>
    </row>
    <row r="205" spans="3:20" ht="17.399999999999999" thickTop="1" thickBot="1" x14ac:dyDescent="0.35">
      <c r="C205" s="188" t="s">
        <v>111</v>
      </c>
      <c r="D205" s="186">
        <v>2021</v>
      </c>
      <c r="E205" s="187" t="s">
        <v>20</v>
      </c>
      <c r="F205" s="153">
        <f>VLOOKUP(G205,'Input keuzevariabelen'!$E$13:$I$131,2,FALSE)</f>
        <v>1</v>
      </c>
      <c r="G205" s="161" t="s">
        <v>5</v>
      </c>
      <c r="H205" s="215">
        <f>'Verbruik vestigingen 2020'!O33</f>
        <v>16043.429466769785</v>
      </c>
      <c r="I205" s="154" t="str">
        <f>VLOOKUP(G205,'Input keuzevariabelen'!$E$13:$I$131,3,FALSE)</f>
        <v>m3</v>
      </c>
      <c r="J205" s="181">
        <f>SUMIFS('Input keuzevariabelen'!$H$13:$H$131,'Input keuzevariabelen'!$E$13:$E$131,Data!G205,'Input keuzevariabelen'!$J$13:$J$131,Data!D205)</f>
        <v>1884</v>
      </c>
      <c r="K205" s="154" t="str">
        <f>VLOOKUP(G205,'Input keuzevariabelen'!$E$13:$I$131,5,FALSE)</f>
        <v>gram CO2/m3</v>
      </c>
      <c r="L205" s="213">
        <f t="shared" si="13"/>
        <v>30.225821115394275</v>
      </c>
      <c r="M205" s="161" t="s">
        <v>179</v>
      </c>
      <c r="N205" s="161"/>
      <c r="O205" s="162" t="s">
        <v>113</v>
      </c>
      <c r="T205"/>
    </row>
    <row r="206" spans="3:20" ht="17.399999999999999" thickTop="1" thickBot="1" x14ac:dyDescent="0.35">
      <c r="C206" s="188" t="s">
        <v>111</v>
      </c>
      <c r="D206" s="186">
        <v>2021</v>
      </c>
      <c r="E206" s="187" t="s">
        <v>20</v>
      </c>
      <c r="F206" s="153">
        <f>VLOOKUP(G206,'Input keuzevariabelen'!$E$13:$I$131,2,FALSE)</f>
        <v>1</v>
      </c>
      <c r="G206" s="161" t="s">
        <v>5</v>
      </c>
      <c r="H206" s="215">
        <f>H136/2</f>
        <v>1338.5686762055784</v>
      </c>
      <c r="I206" s="154" t="str">
        <f>VLOOKUP(G206,'Input keuzevariabelen'!$E$13:$I$131,3,FALSE)</f>
        <v>m3</v>
      </c>
      <c r="J206" s="181">
        <f>SUMIFS('Input keuzevariabelen'!$H$13:$H$131,'Input keuzevariabelen'!$E$13:$E$131,Data!G206,'Input keuzevariabelen'!$J$13:$J$131,Data!D206)</f>
        <v>1884</v>
      </c>
      <c r="K206" s="154" t="str">
        <f>VLOOKUP(G206,'Input keuzevariabelen'!$E$13:$I$131,5,FALSE)</f>
        <v>gram CO2/m3</v>
      </c>
      <c r="L206" s="213">
        <f t="shared" si="13"/>
        <v>2.5218633859713098</v>
      </c>
      <c r="M206" s="161"/>
      <c r="N206" s="161" t="s">
        <v>200</v>
      </c>
      <c r="O206" s="162" t="s">
        <v>114</v>
      </c>
      <c r="T206"/>
    </row>
    <row r="207" spans="3:20" ht="17.399999999999999" thickTop="1" thickBot="1" x14ac:dyDescent="0.35">
      <c r="C207" s="188" t="s">
        <v>111</v>
      </c>
      <c r="D207" s="186">
        <v>2021</v>
      </c>
      <c r="E207" s="187" t="s">
        <v>20</v>
      </c>
      <c r="F207" s="153">
        <f>VLOOKUP(G207,'Input keuzevariabelen'!$E$13:$I$131,2,FALSE)</f>
        <v>1</v>
      </c>
      <c r="G207" s="161" t="s">
        <v>5</v>
      </c>
      <c r="H207" s="215">
        <f>H137/2</f>
        <v>7479.1285367545761</v>
      </c>
      <c r="I207" s="154" t="str">
        <f>VLOOKUP(G207,'Input keuzevariabelen'!$E$13:$I$131,3,FALSE)</f>
        <v>m3</v>
      </c>
      <c r="J207" s="181">
        <f>SUMIFS('Input keuzevariabelen'!$H$13:$H$131,'Input keuzevariabelen'!$E$13:$E$131,Data!G207,'Input keuzevariabelen'!$J$13:$J$131,Data!D207)</f>
        <v>1884</v>
      </c>
      <c r="K207" s="154" t="str">
        <f>VLOOKUP(G207,'Input keuzevariabelen'!$E$13:$I$131,5,FALSE)</f>
        <v>gram CO2/m3</v>
      </c>
      <c r="L207" s="213">
        <f t="shared" si="13"/>
        <v>14.090678163245622</v>
      </c>
      <c r="M207" s="161"/>
      <c r="N207" s="161" t="s">
        <v>200</v>
      </c>
      <c r="O207" s="162" t="s">
        <v>115</v>
      </c>
      <c r="T207"/>
    </row>
    <row r="208" spans="3:20" ht="17.399999999999999" thickTop="1" thickBot="1" x14ac:dyDescent="0.35">
      <c r="C208" s="188" t="s">
        <v>111</v>
      </c>
      <c r="D208" s="186">
        <v>2021</v>
      </c>
      <c r="E208" s="187" t="s">
        <v>20</v>
      </c>
      <c r="F208" s="153">
        <f>VLOOKUP(G208,'Input keuzevariabelen'!$E$13:$I$131,2,FALSE)</f>
        <v>1</v>
      </c>
      <c r="G208" s="161" t="s">
        <v>5</v>
      </c>
      <c r="H208" s="215">
        <f>H138/2</f>
        <v>1933.4880878525021</v>
      </c>
      <c r="I208" s="154" t="str">
        <f>VLOOKUP(G208,'Input keuzevariabelen'!$E$13:$I$131,3,FALSE)</f>
        <v>m3</v>
      </c>
      <c r="J208" s="181">
        <f>SUMIFS('Input keuzevariabelen'!$H$13:$H$131,'Input keuzevariabelen'!$E$13:$E$131,Data!G208,'Input keuzevariabelen'!$J$13:$J$131,Data!D208)</f>
        <v>1884</v>
      </c>
      <c r="K208" s="154" t="str">
        <f>VLOOKUP(G208,'Input keuzevariabelen'!$E$13:$I$131,5,FALSE)</f>
        <v>gram CO2/m3</v>
      </c>
      <c r="L208" s="213">
        <f t="shared" si="13"/>
        <v>3.6426915575141137</v>
      </c>
      <c r="M208" s="161"/>
      <c r="N208" s="161" t="s">
        <v>200</v>
      </c>
      <c r="O208" s="162" t="s">
        <v>117</v>
      </c>
      <c r="T208"/>
    </row>
    <row r="209" spans="3:20" ht="17.399999999999999" thickTop="1" thickBot="1" x14ac:dyDescent="0.35">
      <c r="C209" s="188" t="s">
        <v>111</v>
      </c>
      <c r="D209" s="186">
        <v>2021</v>
      </c>
      <c r="E209" s="187" t="s">
        <v>20</v>
      </c>
      <c r="F209" s="153">
        <f>VLOOKUP(G209,'Input keuzevariabelen'!$E$13:$I$131,2,FALSE)</f>
        <v>1</v>
      </c>
      <c r="G209" s="161" t="s">
        <v>5</v>
      </c>
      <c r="H209" s="215">
        <f>H139/2</f>
        <v>12309.874159327595</v>
      </c>
      <c r="I209" s="154" t="str">
        <f>VLOOKUP(G209,'Input keuzevariabelen'!$E$13:$I$131,3,FALSE)</f>
        <v>m3</v>
      </c>
      <c r="J209" s="181">
        <f>SUMIFS('Input keuzevariabelen'!$H$13:$H$131,'Input keuzevariabelen'!$E$13:$E$131,Data!G209,'Input keuzevariabelen'!$J$13:$J$131,Data!D209)</f>
        <v>1884</v>
      </c>
      <c r="K209" s="154" t="str">
        <f>VLOOKUP(G209,'Input keuzevariabelen'!$E$13:$I$131,5,FALSE)</f>
        <v>gram CO2/m3</v>
      </c>
      <c r="L209" s="213">
        <f t="shared" si="13"/>
        <v>23.191802916173192</v>
      </c>
      <c r="M209" s="161"/>
      <c r="N209" s="161" t="s">
        <v>200</v>
      </c>
      <c r="O209" s="162" t="s">
        <v>118</v>
      </c>
      <c r="T209"/>
    </row>
    <row r="210" spans="3:20" ht="17.399999999999999" thickTop="1" thickBot="1" x14ac:dyDescent="0.35">
      <c r="C210" s="188" t="s">
        <v>111</v>
      </c>
      <c r="D210" s="186">
        <v>2021</v>
      </c>
      <c r="E210" s="187" t="s">
        <v>20</v>
      </c>
      <c r="F210" s="153">
        <f>VLOOKUP(G210,'Input keuzevariabelen'!$E$13:$I$131,2,FALSE)</f>
        <v>1</v>
      </c>
      <c r="G210" s="161" t="s">
        <v>5</v>
      </c>
      <c r="H210" s="215">
        <f>H140/2</f>
        <v>1010.3714674470255</v>
      </c>
      <c r="I210" s="154" t="str">
        <f>VLOOKUP(G210,'Input keuzevariabelen'!$E$13:$I$131,3,FALSE)</f>
        <v>m3</v>
      </c>
      <c r="J210" s="181">
        <f>SUMIFS('Input keuzevariabelen'!$H$13:$H$131,'Input keuzevariabelen'!$E$13:$E$131,Data!G210,'Input keuzevariabelen'!$J$13:$J$131,Data!D210)</f>
        <v>1884</v>
      </c>
      <c r="K210" s="154" t="str">
        <f>VLOOKUP(G210,'Input keuzevariabelen'!$E$13:$I$131,5,FALSE)</f>
        <v>gram CO2/m3</v>
      </c>
      <c r="L210" s="213">
        <f t="shared" si="13"/>
        <v>1.9035398446701961</v>
      </c>
      <c r="M210" s="161"/>
      <c r="N210" s="161" t="s">
        <v>200</v>
      </c>
      <c r="O210" s="162" t="s">
        <v>119</v>
      </c>
      <c r="T210"/>
    </row>
    <row r="211" spans="3:20" ht="17.399999999999999" thickTop="1" thickBot="1" x14ac:dyDescent="0.35">
      <c r="C211" s="188" t="s">
        <v>111</v>
      </c>
      <c r="D211" s="186">
        <v>2021</v>
      </c>
      <c r="E211" s="187" t="s">
        <v>20</v>
      </c>
      <c r="F211" s="153">
        <f>VLOOKUP(G211,'Input keuzevariabelen'!$E$13:$I$131,2,FALSE)</f>
        <v>1</v>
      </c>
      <c r="G211" s="161" t="s">
        <v>5</v>
      </c>
      <c r="H211" s="215">
        <f>H142/2</f>
        <v>14391.596333915457</v>
      </c>
      <c r="I211" s="154" t="str">
        <f>VLOOKUP(G211,'Input keuzevariabelen'!$E$13:$I$131,3,FALSE)</f>
        <v>m3</v>
      </c>
      <c r="J211" s="181">
        <f>SUMIFS('Input keuzevariabelen'!$H$13:$H$131,'Input keuzevariabelen'!$E$13:$E$131,Data!G211,'Input keuzevariabelen'!$J$13:$J$131,Data!D211)</f>
        <v>1884</v>
      </c>
      <c r="K211" s="154" t="str">
        <f>VLOOKUP(G211,'Input keuzevariabelen'!$E$13:$I$131,5,FALSE)</f>
        <v>gram CO2/m3</v>
      </c>
      <c r="L211" s="213">
        <f t="shared" si="13"/>
        <v>27.11376749309672</v>
      </c>
      <c r="M211" s="161"/>
      <c r="N211" s="161" t="s">
        <v>200</v>
      </c>
      <c r="O211" s="162" t="s">
        <v>121</v>
      </c>
      <c r="T211"/>
    </row>
    <row r="212" spans="3:20" ht="17.399999999999999" thickTop="1" thickBot="1" x14ac:dyDescent="0.35">
      <c r="C212" s="188" t="s">
        <v>111</v>
      </c>
      <c r="D212" s="186">
        <v>2021</v>
      </c>
      <c r="E212" s="187" t="s">
        <v>20</v>
      </c>
      <c r="F212" s="153">
        <f>VLOOKUP(G212,'Input keuzevariabelen'!$E$13:$I$131,2,FALSE)</f>
        <v>1</v>
      </c>
      <c r="G212" s="161" t="s">
        <v>5</v>
      </c>
      <c r="H212" s="215">
        <f>H143/2</f>
        <v>572.60993371016411</v>
      </c>
      <c r="I212" s="154" t="str">
        <f>VLOOKUP(G212,'Input keuzevariabelen'!$E$13:$I$131,3,FALSE)</f>
        <v>m3</v>
      </c>
      <c r="J212" s="181">
        <f>SUMIFS('Input keuzevariabelen'!$H$13:$H$131,'Input keuzevariabelen'!$E$13:$E$131,Data!G212,'Input keuzevariabelen'!$J$13:$J$131,Data!D212)</f>
        <v>1884</v>
      </c>
      <c r="K212" s="154" t="str">
        <f>VLOOKUP(G212,'Input keuzevariabelen'!$E$13:$I$131,5,FALSE)</f>
        <v>gram CO2/m3</v>
      </c>
      <c r="L212" s="213">
        <f t="shared" si="13"/>
        <v>1.0787971151099491</v>
      </c>
      <c r="M212" s="161"/>
      <c r="N212" s="161" t="s">
        <v>200</v>
      </c>
      <c r="O212" s="162" t="s">
        <v>122</v>
      </c>
      <c r="T212"/>
    </row>
    <row r="213" spans="3:20" ht="17.399999999999999" thickTop="1" thickBot="1" x14ac:dyDescent="0.35">
      <c r="C213" s="188" t="s">
        <v>111</v>
      </c>
      <c r="D213" s="186">
        <v>2021</v>
      </c>
      <c r="E213" s="187" t="s">
        <v>20</v>
      </c>
      <c r="F213" s="153">
        <f>VLOOKUP(G213,'Input keuzevariabelen'!$E$13:$I$131,2,FALSE)</f>
        <v>1</v>
      </c>
      <c r="G213" s="161" t="s">
        <v>5</v>
      </c>
      <c r="H213" s="215">
        <f>H144/2</f>
        <v>1514</v>
      </c>
      <c r="I213" s="154" t="str">
        <f>VLOOKUP(G213,'Input keuzevariabelen'!$E$13:$I$131,3,FALSE)</f>
        <v>m3</v>
      </c>
      <c r="J213" s="181">
        <f>SUMIFS('Input keuzevariabelen'!$H$13:$H$131,'Input keuzevariabelen'!$E$13:$E$131,Data!G213,'Input keuzevariabelen'!$J$13:$J$131,Data!D213)</f>
        <v>1884</v>
      </c>
      <c r="K213" s="154" t="str">
        <f>VLOOKUP(G213,'Input keuzevariabelen'!$E$13:$I$131,5,FALSE)</f>
        <v>gram CO2/m3</v>
      </c>
      <c r="L213" s="213">
        <f t="shared" si="13"/>
        <v>2.852376</v>
      </c>
      <c r="M213" s="161"/>
      <c r="N213" s="161" t="s">
        <v>200</v>
      </c>
      <c r="O213" s="162" t="s">
        <v>123</v>
      </c>
      <c r="T213"/>
    </row>
    <row r="214" spans="3:20" ht="17.399999999999999" thickTop="1" thickBot="1" x14ac:dyDescent="0.35">
      <c r="C214" s="188" t="s">
        <v>111</v>
      </c>
      <c r="D214" s="186">
        <v>2021</v>
      </c>
      <c r="E214" s="187" t="s">
        <v>20</v>
      </c>
      <c r="F214" s="153">
        <f>VLOOKUP(G214,'Input keuzevariabelen'!$E$13:$I$131,2,FALSE)</f>
        <v>1</v>
      </c>
      <c r="G214" s="161" t="s">
        <v>5</v>
      </c>
      <c r="H214" s="215">
        <f>H145/2</f>
        <v>91.5</v>
      </c>
      <c r="I214" s="154" t="str">
        <f>VLOOKUP(G214,'Input keuzevariabelen'!$E$13:$I$131,3,FALSE)</f>
        <v>m3</v>
      </c>
      <c r="J214" s="181">
        <f>SUMIFS('Input keuzevariabelen'!$H$13:$H$131,'Input keuzevariabelen'!$E$13:$E$131,Data!G214,'Input keuzevariabelen'!$J$13:$J$131,Data!D214)</f>
        <v>1884</v>
      </c>
      <c r="K214" s="154" t="str">
        <f>VLOOKUP(G214,'Input keuzevariabelen'!$E$13:$I$131,5,FALSE)</f>
        <v>gram CO2/m3</v>
      </c>
      <c r="L214" s="213">
        <f t="shared" si="13"/>
        <v>0.17238600000000001</v>
      </c>
      <c r="M214" s="161"/>
      <c r="N214" s="161" t="s">
        <v>200</v>
      </c>
      <c r="O214" s="162" t="s">
        <v>124</v>
      </c>
      <c r="T214"/>
    </row>
    <row r="215" spans="3:20" ht="17.399999999999999" thickTop="1" thickBot="1" x14ac:dyDescent="0.35">
      <c r="C215" s="188" t="s">
        <v>111</v>
      </c>
      <c r="D215" s="186">
        <v>2021</v>
      </c>
      <c r="E215" s="187" t="s">
        <v>20</v>
      </c>
      <c r="F215" s="153">
        <f>VLOOKUP(G215,'Input keuzevariabelen'!$E$13:$I$131,2,FALSE)</f>
        <v>2</v>
      </c>
      <c r="G215" s="161" t="s">
        <v>30</v>
      </c>
      <c r="H215" s="215">
        <f>H146/2</f>
        <v>27176.184216459656</v>
      </c>
      <c r="I215" s="154" t="str">
        <f>VLOOKUP(G215,'Input keuzevariabelen'!$E$13:$I$131,3,FALSE)</f>
        <v>kWh</v>
      </c>
      <c r="J215" s="181">
        <f>SUMIFS('Input keuzevariabelen'!$H$13:$H$131,'Input keuzevariabelen'!$E$13:$E$131,Data!G215,'Input keuzevariabelen'!$J$13:$J$131,Data!D215)</f>
        <v>556</v>
      </c>
      <c r="K215" s="154" t="str">
        <f>VLOOKUP(G215,'Input keuzevariabelen'!$E$13:$I$131,5,FALSE)</f>
        <v>gram CO2/kWh</v>
      </c>
      <c r="L215" s="213">
        <f t="shared" si="13"/>
        <v>15.10995842435157</v>
      </c>
      <c r="M215" s="161"/>
      <c r="N215" s="161" t="s">
        <v>200</v>
      </c>
      <c r="O215" s="162" t="s">
        <v>112</v>
      </c>
      <c r="T215"/>
    </row>
    <row r="216" spans="3:20" ht="17.399999999999999" thickTop="1" thickBot="1" x14ac:dyDescent="0.35">
      <c r="C216" s="188" t="s">
        <v>111</v>
      </c>
      <c r="D216" s="186">
        <v>2021</v>
      </c>
      <c r="E216" s="187" t="s">
        <v>20</v>
      </c>
      <c r="F216" s="153">
        <f>VLOOKUP(G216,'Input keuzevariabelen'!$E$13:$I$131,2,FALSE)</f>
        <v>2</v>
      </c>
      <c r="G216" s="161" t="s">
        <v>30</v>
      </c>
      <c r="H216" s="215">
        <f>'Verbruik vestigingen 2020'!O32</f>
        <v>146875.85291724838</v>
      </c>
      <c r="I216" s="154" t="str">
        <f>VLOOKUP(G216,'Input keuzevariabelen'!$E$13:$I$131,3,FALSE)</f>
        <v>kWh</v>
      </c>
      <c r="J216" s="181">
        <f>SUMIFS('Input keuzevariabelen'!$H$13:$H$131,'Input keuzevariabelen'!$E$13:$E$131,Data!G216,'Input keuzevariabelen'!$J$13:$J$131,Data!D216)</f>
        <v>556</v>
      </c>
      <c r="K216" s="154" t="str">
        <f>VLOOKUP(G216,'Input keuzevariabelen'!$E$13:$I$131,5,FALSE)</f>
        <v>gram CO2/kWh</v>
      </c>
      <c r="L216" s="213">
        <f t="shared" si="13"/>
        <v>81.662974221990112</v>
      </c>
      <c r="M216" s="161" t="s">
        <v>179</v>
      </c>
      <c r="N216" s="161"/>
      <c r="O216" s="162" t="s">
        <v>113</v>
      </c>
      <c r="T216"/>
    </row>
    <row r="217" spans="3:20" ht="17.399999999999999" thickTop="1" thickBot="1" x14ac:dyDescent="0.35">
      <c r="C217" s="188" t="s">
        <v>111</v>
      </c>
      <c r="D217" s="186">
        <v>2021</v>
      </c>
      <c r="E217" s="187" t="s">
        <v>20</v>
      </c>
      <c r="F217" s="153">
        <f>VLOOKUP(G217,'Input keuzevariabelen'!$E$13:$I$131,2,FALSE)</f>
        <v>2</v>
      </c>
      <c r="G217" s="161" t="s">
        <v>30</v>
      </c>
      <c r="H217" s="215">
        <f t="shared" ref="H217:H227" si="14">H148/2</f>
        <v>11081.299816083065</v>
      </c>
      <c r="I217" s="154" t="str">
        <f>VLOOKUP(G217,'Input keuzevariabelen'!$E$13:$I$131,3,FALSE)</f>
        <v>kWh</v>
      </c>
      <c r="J217" s="181">
        <f>SUMIFS('Input keuzevariabelen'!$H$13:$H$131,'Input keuzevariabelen'!$E$13:$E$131,Data!G217,'Input keuzevariabelen'!$J$13:$J$131,Data!D217)</f>
        <v>556</v>
      </c>
      <c r="K217" s="154" t="str">
        <f>VLOOKUP(G217,'Input keuzevariabelen'!$E$13:$I$131,5,FALSE)</f>
        <v>gram CO2/kWh</v>
      </c>
      <c r="L217" s="213">
        <f t="shared" si="13"/>
        <v>6.1612026977421834</v>
      </c>
      <c r="M217" s="161"/>
      <c r="N217" s="161" t="s">
        <v>200</v>
      </c>
      <c r="O217" s="162" t="s">
        <v>114</v>
      </c>
      <c r="T217"/>
    </row>
    <row r="218" spans="3:20" ht="17.399999999999999" thickTop="1" thickBot="1" x14ac:dyDescent="0.35">
      <c r="C218" s="188" t="s">
        <v>111</v>
      </c>
      <c r="D218" s="186">
        <v>2021</v>
      </c>
      <c r="E218" s="187" t="s">
        <v>20</v>
      </c>
      <c r="F218" s="153">
        <f>VLOOKUP(G218,'Input keuzevariabelen'!$E$13:$I$131,2,FALSE)</f>
        <v>2</v>
      </c>
      <c r="G218" s="161" t="s">
        <v>30</v>
      </c>
      <c r="H218" s="215">
        <f t="shared" si="14"/>
        <v>4847.5092841691558</v>
      </c>
      <c r="I218" s="154" t="str">
        <f>VLOOKUP(G218,'Input keuzevariabelen'!$E$13:$I$131,3,FALSE)</f>
        <v>kWh</v>
      </c>
      <c r="J218" s="181">
        <f>SUMIFS('Input keuzevariabelen'!$H$13:$H$131,'Input keuzevariabelen'!$E$13:$E$131,Data!G218,'Input keuzevariabelen'!$J$13:$J$131,Data!D218)</f>
        <v>556</v>
      </c>
      <c r="K218" s="154" t="str">
        <f>VLOOKUP(G218,'Input keuzevariabelen'!$E$13:$I$131,5,FALSE)</f>
        <v>gram CO2/kWh</v>
      </c>
      <c r="L218" s="213">
        <f t="shared" si="13"/>
        <v>2.6952151619980507</v>
      </c>
      <c r="M218" s="161"/>
      <c r="N218" s="161" t="s">
        <v>200</v>
      </c>
      <c r="O218" s="162" t="s">
        <v>115</v>
      </c>
      <c r="T218"/>
    </row>
    <row r="219" spans="3:20" ht="17.399999999999999" thickTop="1" thickBot="1" x14ac:dyDescent="0.35">
      <c r="C219" s="188" t="s">
        <v>111</v>
      </c>
      <c r="D219" s="186">
        <v>2021</v>
      </c>
      <c r="E219" s="187" t="s">
        <v>20</v>
      </c>
      <c r="F219" s="153">
        <f>VLOOKUP(G219,'Input keuzevariabelen'!$E$13:$I$131,2,FALSE)</f>
        <v>2</v>
      </c>
      <c r="G219" s="161" t="s">
        <v>30</v>
      </c>
      <c r="H219" s="215">
        <f t="shared" si="14"/>
        <v>12679.401656202017</v>
      </c>
      <c r="I219" s="154" t="str">
        <f>VLOOKUP(G219,'Input keuzevariabelen'!$E$13:$I$131,3,FALSE)</f>
        <v>kWh</v>
      </c>
      <c r="J219" s="181">
        <f>SUMIFS('Input keuzevariabelen'!$H$13:$H$131,'Input keuzevariabelen'!$E$13:$E$131,Data!G219,'Input keuzevariabelen'!$J$13:$J$131,Data!D219)</f>
        <v>556</v>
      </c>
      <c r="K219" s="154" t="str">
        <f>VLOOKUP(G219,'Input keuzevariabelen'!$E$13:$I$131,5,FALSE)</f>
        <v>gram CO2/kWh</v>
      </c>
      <c r="L219" s="213">
        <f t="shared" si="13"/>
        <v>7.0497473208483212</v>
      </c>
      <c r="M219" s="161"/>
      <c r="N219" s="161" t="s">
        <v>200</v>
      </c>
      <c r="O219" s="162" t="s">
        <v>117</v>
      </c>
      <c r="T219"/>
    </row>
    <row r="220" spans="3:20" ht="17.399999999999999" thickTop="1" thickBot="1" x14ac:dyDescent="0.35">
      <c r="C220" s="188" t="s">
        <v>111</v>
      </c>
      <c r="D220" s="186">
        <v>2021</v>
      </c>
      <c r="E220" s="187" t="s">
        <v>20</v>
      </c>
      <c r="F220" s="153">
        <f>VLOOKUP(G220,'Input keuzevariabelen'!$E$13:$I$131,2,FALSE)</f>
        <v>2</v>
      </c>
      <c r="G220" s="161" t="s">
        <v>30</v>
      </c>
      <c r="H220" s="215">
        <f t="shared" si="14"/>
        <v>29810.019140887191</v>
      </c>
      <c r="I220" s="154" t="str">
        <f>VLOOKUP(G220,'Input keuzevariabelen'!$E$13:$I$131,3,FALSE)</f>
        <v>kWh</v>
      </c>
      <c r="J220" s="181">
        <f>SUMIFS('Input keuzevariabelen'!$H$13:$H$131,'Input keuzevariabelen'!$E$13:$E$131,Data!G220,'Input keuzevariabelen'!$J$13:$J$131,Data!D220)</f>
        <v>556</v>
      </c>
      <c r="K220" s="154" t="str">
        <f>VLOOKUP(G220,'Input keuzevariabelen'!$E$13:$I$131,5,FALSE)</f>
        <v>gram CO2/kWh</v>
      </c>
      <c r="L220" s="213">
        <f t="shared" si="13"/>
        <v>16.574370642333278</v>
      </c>
      <c r="M220" s="158"/>
      <c r="N220" s="161" t="s">
        <v>200</v>
      </c>
      <c r="O220" s="156" t="s">
        <v>116</v>
      </c>
      <c r="T220"/>
    </row>
    <row r="221" spans="3:20" ht="17.399999999999999" thickTop="1" thickBot="1" x14ac:dyDescent="0.35">
      <c r="C221" s="188" t="s">
        <v>111</v>
      </c>
      <c r="D221" s="186">
        <v>2021</v>
      </c>
      <c r="E221" s="187" t="s">
        <v>20</v>
      </c>
      <c r="F221" s="153">
        <f>VLOOKUP(G221,'Input keuzevariabelen'!$E$13:$I$131,2,FALSE)</f>
        <v>2</v>
      </c>
      <c r="G221" s="161" t="s">
        <v>30</v>
      </c>
      <c r="H221" s="215">
        <f t="shared" si="14"/>
        <v>80725.523877819505</v>
      </c>
      <c r="I221" s="154" t="str">
        <f>VLOOKUP(G221,'Input keuzevariabelen'!$E$13:$I$131,3,FALSE)</f>
        <v>kWh</v>
      </c>
      <c r="J221" s="181">
        <f>SUMIFS('Input keuzevariabelen'!$H$13:$H$131,'Input keuzevariabelen'!$E$13:$E$131,Data!G221,'Input keuzevariabelen'!$J$13:$J$131,Data!D221)</f>
        <v>556</v>
      </c>
      <c r="K221" s="154" t="str">
        <f>VLOOKUP(G221,'Input keuzevariabelen'!$E$13:$I$131,5,FALSE)</f>
        <v>gram CO2/kWh</v>
      </c>
      <c r="L221" s="213">
        <f t="shared" si="13"/>
        <v>44.883391276067641</v>
      </c>
      <c r="M221" s="161"/>
      <c r="N221" s="161" t="s">
        <v>200</v>
      </c>
      <c r="O221" s="162" t="s">
        <v>118</v>
      </c>
      <c r="T221"/>
    </row>
    <row r="222" spans="3:20" ht="17.399999999999999" thickTop="1" thickBot="1" x14ac:dyDescent="0.35">
      <c r="C222" s="188" t="s">
        <v>111</v>
      </c>
      <c r="D222" s="186">
        <v>2021</v>
      </c>
      <c r="E222" s="187" t="s">
        <v>20</v>
      </c>
      <c r="F222" s="153">
        <f>VLOOKUP(G222,'Input keuzevariabelen'!$E$13:$I$131,2,FALSE)</f>
        <v>2</v>
      </c>
      <c r="G222" s="161" t="s">
        <v>30</v>
      </c>
      <c r="H222" s="215">
        <f t="shared" si="14"/>
        <v>6625.6089046624265</v>
      </c>
      <c r="I222" s="154" t="str">
        <f>VLOOKUP(G222,'Input keuzevariabelen'!$E$13:$I$131,3,FALSE)</f>
        <v>kWh</v>
      </c>
      <c r="J222" s="181">
        <f>SUMIFS('Input keuzevariabelen'!$H$13:$H$131,'Input keuzevariabelen'!$E$13:$E$131,Data!G222,'Input keuzevariabelen'!$J$13:$J$131,Data!D222)</f>
        <v>556</v>
      </c>
      <c r="K222" s="154" t="str">
        <f>VLOOKUP(G222,'Input keuzevariabelen'!$E$13:$I$131,5,FALSE)</f>
        <v>gram CO2/kWh</v>
      </c>
      <c r="L222" s="213">
        <f t="shared" si="13"/>
        <v>3.6838385509923093</v>
      </c>
      <c r="M222" s="161"/>
      <c r="N222" s="161" t="s">
        <v>200</v>
      </c>
      <c r="O222" s="162" t="s">
        <v>119</v>
      </c>
      <c r="T222"/>
    </row>
    <row r="223" spans="3:20" ht="17.399999999999999" thickTop="1" thickBot="1" x14ac:dyDescent="0.35">
      <c r="C223" s="188" t="s">
        <v>111</v>
      </c>
      <c r="D223" s="186">
        <v>2021</v>
      </c>
      <c r="E223" s="187" t="s">
        <v>20</v>
      </c>
      <c r="F223" s="153">
        <f>VLOOKUP(G223,'Input keuzevariabelen'!$E$13:$I$131,2,FALSE)</f>
        <v>2</v>
      </c>
      <c r="G223" s="161" t="s">
        <v>30</v>
      </c>
      <c r="H223" s="215">
        <f t="shared" si="14"/>
        <v>20542.61960879726</v>
      </c>
      <c r="I223" s="154" t="str">
        <f>VLOOKUP(G223,'Input keuzevariabelen'!$E$13:$I$131,3,FALSE)</f>
        <v>kWh</v>
      </c>
      <c r="J223" s="181">
        <f>SUMIFS('Input keuzevariabelen'!$H$13:$H$131,'Input keuzevariabelen'!$E$13:$E$131,Data!G223,'Input keuzevariabelen'!$J$13:$J$131,Data!D223)</f>
        <v>556</v>
      </c>
      <c r="K223" s="154" t="str">
        <f>VLOOKUP(G223,'Input keuzevariabelen'!$E$13:$I$131,5,FALSE)</f>
        <v>gram CO2/kWh</v>
      </c>
      <c r="L223" s="213">
        <f t="shared" si="13"/>
        <v>11.421696502491276</v>
      </c>
      <c r="M223" s="161"/>
      <c r="N223" s="161" t="s">
        <v>200</v>
      </c>
      <c r="O223" s="162" t="s">
        <v>121</v>
      </c>
      <c r="T223"/>
    </row>
    <row r="224" spans="3:20" ht="17.399999999999999" thickTop="1" thickBot="1" x14ac:dyDescent="0.35">
      <c r="C224" s="188" t="s">
        <v>111</v>
      </c>
      <c r="D224" s="186">
        <v>2021</v>
      </c>
      <c r="E224" s="187" t="s">
        <v>20</v>
      </c>
      <c r="F224" s="153">
        <f>VLOOKUP(G224,'Input keuzevariabelen'!$E$13:$I$131,2,FALSE)</f>
        <v>2</v>
      </c>
      <c r="G224" s="161" t="s">
        <v>30</v>
      </c>
      <c r="H224" s="215">
        <f t="shared" si="14"/>
        <v>81899.984533190072</v>
      </c>
      <c r="I224" s="154" t="str">
        <f>VLOOKUP(G224,'Input keuzevariabelen'!$E$13:$I$131,3,FALSE)</f>
        <v>kWh</v>
      </c>
      <c r="J224" s="181">
        <f>SUMIFS('Input keuzevariabelen'!$H$13:$H$131,'Input keuzevariabelen'!$E$13:$E$131,Data!G224,'Input keuzevariabelen'!$J$13:$J$131,Data!D224)</f>
        <v>556</v>
      </c>
      <c r="K224" s="154" t="str">
        <f>VLOOKUP(G224,'Input keuzevariabelen'!$E$13:$I$131,5,FALSE)</f>
        <v>gram CO2/kWh</v>
      </c>
      <c r="L224" s="213">
        <f t="shared" si="13"/>
        <v>45.536391400453681</v>
      </c>
      <c r="M224" s="161"/>
      <c r="N224" s="161" t="s">
        <v>200</v>
      </c>
      <c r="O224" s="162" t="s">
        <v>122</v>
      </c>
      <c r="T224"/>
    </row>
    <row r="225" spans="3:20" ht="17.399999999999999" thickTop="1" thickBot="1" x14ac:dyDescent="0.35">
      <c r="C225" s="188" t="s">
        <v>111</v>
      </c>
      <c r="D225" s="186">
        <v>2021</v>
      </c>
      <c r="E225" s="187" t="s">
        <v>20</v>
      </c>
      <c r="F225" s="153">
        <f>VLOOKUP(G225,'Input keuzevariabelen'!$E$13:$I$131,2,FALSE)</f>
        <v>2</v>
      </c>
      <c r="G225" s="161" t="s">
        <v>30</v>
      </c>
      <c r="H225" s="215">
        <f t="shared" si="14"/>
        <v>5080.2135969182746</v>
      </c>
      <c r="I225" s="154" t="str">
        <f>VLOOKUP(G225,'Input keuzevariabelen'!$E$13:$I$131,3,FALSE)</f>
        <v>kWh</v>
      </c>
      <c r="J225" s="181">
        <f>SUMIFS('Input keuzevariabelen'!$H$13:$H$131,'Input keuzevariabelen'!$E$13:$E$131,Data!G225,'Input keuzevariabelen'!$J$13:$J$131,Data!D225)</f>
        <v>556</v>
      </c>
      <c r="K225" s="154" t="str">
        <f>VLOOKUP(G225,'Input keuzevariabelen'!$E$13:$I$131,5,FALSE)</f>
        <v>gram CO2/kWh</v>
      </c>
      <c r="L225" s="213">
        <f t="shared" si="13"/>
        <v>2.8245987598865603</v>
      </c>
      <c r="M225" s="161"/>
      <c r="N225" s="161" t="s">
        <v>200</v>
      </c>
      <c r="O225" s="162" t="s">
        <v>123</v>
      </c>
      <c r="T225"/>
    </row>
    <row r="226" spans="3:20" ht="17.399999999999999" thickTop="1" thickBot="1" x14ac:dyDescent="0.35">
      <c r="C226" s="188" t="s">
        <v>111</v>
      </c>
      <c r="D226" s="186">
        <v>2021</v>
      </c>
      <c r="E226" s="187" t="s">
        <v>20</v>
      </c>
      <c r="F226" s="153">
        <f>VLOOKUP(G226,'Input keuzevariabelen'!$E$13:$I$131,2,FALSE)</f>
        <v>2</v>
      </c>
      <c r="G226" s="161" t="s">
        <v>30</v>
      </c>
      <c r="H226" s="215">
        <f t="shared" si="14"/>
        <v>6541</v>
      </c>
      <c r="I226" s="154" t="str">
        <f>VLOOKUP(G226,'Input keuzevariabelen'!$E$13:$I$131,3,FALSE)</f>
        <v>kWh</v>
      </c>
      <c r="J226" s="181">
        <f>SUMIFS('Input keuzevariabelen'!$H$13:$H$131,'Input keuzevariabelen'!$E$13:$E$131,Data!G226,'Input keuzevariabelen'!$J$13:$J$131,Data!D226)</f>
        <v>556</v>
      </c>
      <c r="K226" s="154" t="str">
        <f>VLOOKUP(G226,'Input keuzevariabelen'!$E$13:$I$131,5,FALSE)</f>
        <v>gram CO2/kWh</v>
      </c>
      <c r="L226" s="213">
        <f t="shared" si="13"/>
        <v>3.6367959999999999</v>
      </c>
      <c r="M226" s="161"/>
      <c r="N226" s="161" t="s">
        <v>200</v>
      </c>
      <c r="O226" s="162" t="s">
        <v>124</v>
      </c>
      <c r="T226"/>
    </row>
    <row r="227" spans="3:20" ht="17.399999999999999" thickTop="1" thickBot="1" x14ac:dyDescent="0.35">
      <c r="C227" s="188" t="s">
        <v>111</v>
      </c>
      <c r="D227" s="186">
        <v>2021</v>
      </c>
      <c r="E227" s="187" t="s">
        <v>20</v>
      </c>
      <c r="F227" s="153">
        <f>VLOOKUP(G227,'Input keuzevariabelen'!$E$13:$I$131,2,FALSE)</f>
        <v>2</v>
      </c>
      <c r="G227" s="161" t="s">
        <v>30</v>
      </c>
      <c r="H227" s="215">
        <f t="shared" si="14"/>
        <v>325104.33354795718</v>
      </c>
      <c r="I227" s="154" t="str">
        <f>VLOOKUP(G227,'Input keuzevariabelen'!$E$13:$I$131,3,FALSE)</f>
        <v>kWh</v>
      </c>
      <c r="J227" s="181">
        <f>SUMIFS('Input keuzevariabelen'!$H$13:$H$131,'Input keuzevariabelen'!$E$13:$E$131,Data!G227,'Input keuzevariabelen'!$J$13:$J$131,Data!D227)</f>
        <v>556</v>
      </c>
      <c r="K227" s="154" t="str">
        <f>VLOOKUP(G227,'Input keuzevariabelen'!$E$13:$I$131,5,FALSE)</f>
        <v>gram CO2/kWh</v>
      </c>
      <c r="L227" s="213">
        <f t="shared" si="13"/>
        <v>180.7580094526642</v>
      </c>
      <c r="M227" s="161"/>
      <c r="N227" s="161" t="s">
        <v>200</v>
      </c>
      <c r="O227" s="162" t="s">
        <v>125</v>
      </c>
      <c r="T227"/>
    </row>
    <row r="228" spans="3:20" ht="17.399999999999999" thickTop="1" thickBot="1" x14ac:dyDescent="0.35">
      <c r="C228" s="222" t="s">
        <v>158</v>
      </c>
      <c r="D228" s="186">
        <v>2021</v>
      </c>
      <c r="E228" s="187" t="s">
        <v>20</v>
      </c>
      <c r="F228" s="225">
        <f>VLOOKUP(G228,'Input keuzevariabelen'!$E$13:$I$131,2,FALSE)</f>
        <v>1</v>
      </c>
      <c r="G228" s="226" t="s">
        <v>32</v>
      </c>
      <c r="H228" s="232">
        <v>4652.6899999999996</v>
      </c>
      <c r="I228" s="227" t="str">
        <f>VLOOKUP(G228,'Input keuzevariabelen'!$E$13:$I$131,3,FALSE)</f>
        <v>liter</v>
      </c>
      <c r="J228" s="228">
        <f>SUMIFS('Input keuzevariabelen'!$H$13:$H$131,'Input keuzevariabelen'!$E$13:$E$131,Data!G228,'Input keuzevariabelen'!$J$13:$J$131,Data!D228)</f>
        <v>3262</v>
      </c>
      <c r="K228" s="227" t="str">
        <f>VLOOKUP(G228,'Input keuzevariabelen'!$E$13:$I$131,5,FALSE)</f>
        <v>gram CO2/liter</v>
      </c>
      <c r="L228" s="229">
        <f t="shared" si="13"/>
        <v>15.17707478</v>
      </c>
      <c r="M228" s="233" t="s">
        <v>203</v>
      </c>
      <c r="N228" s="161"/>
      <c r="O228" s="162"/>
      <c r="T228"/>
    </row>
    <row r="229" spans="3:20" ht="17.399999999999999" thickTop="1" thickBot="1" x14ac:dyDescent="0.35">
      <c r="C229" s="222" t="s">
        <v>111</v>
      </c>
      <c r="D229" s="186">
        <v>2021</v>
      </c>
      <c r="E229" s="187" t="s">
        <v>20</v>
      </c>
      <c r="F229" s="225">
        <f>VLOOKUP(G229,'Input keuzevariabelen'!$E$13:$I$131,2,FALSE)</f>
        <v>1</v>
      </c>
      <c r="G229" s="226" t="s">
        <v>32</v>
      </c>
      <c r="H229" s="232">
        <v>24104.400000000001</v>
      </c>
      <c r="I229" s="227" t="str">
        <f>VLOOKUP(G229,'Input keuzevariabelen'!$E$13:$I$131,3,FALSE)</f>
        <v>liter</v>
      </c>
      <c r="J229" s="228">
        <f>SUMIFS('Input keuzevariabelen'!$H$13:$H$131,'Input keuzevariabelen'!$E$13:$E$131,Data!G229,'Input keuzevariabelen'!$J$13:$J$131,Data!D229)</f>
        <v>3262</v>
      </c>
      <c r="K229" s="227" t="str">
        <f>VLOOKUP(G229,'Input keuzevariabelen'!$E$13:$I$131,5,FALSE)</f>
        <v>gram CO2/liter</v>
      </c>
      <c r="L229" s="229">
        <f t="shared" si="13"/>
        <v>78.628552800000008</v>
      </c>
      <c r="M229" s="233" t="s">
        <v>203</v>
      </c>
      <c r="N229" s="161"/>
      <c r="O229" s="162"/>
      <c r="T229"/>
    </row>
    <row r="230" spans="3:20" ht="17.399999999999999" thickTop="1" thickBot="1" x14ac:dyDescent="0.35">
      <c r="C230" s="222" t="s">
        <v>147</v>
      </c>
      <c r="D230" s="186">
        <v>2021</v>
      </c>
      <c r="E230" s="187" t="s">
        <v>20</v>
      </c>
      <c r="F230" s="225">
        <f>VLOOKUP(G230,'Input keuzevariabelen'!$E$13:$I$131,2,FALSE)</f>
        <v>1</v>
      </c>
      <c r="G230" s="226" t="s">
        <v>32</v>
      </c>
      <c r="H230" s="232">
        <v>6076.75</v>
      </c>
      <c r="I230" s="227" t="str">
        <f>VLOOKUP(G230,'Input keuzevariabelen'!$E$13:$I$131,3,FALSE)</f>
        <v>liter</v>
      </c>
      <c r="J230" s="228">
        <f>SUMIFS('Input keuzevariabelen'!$H$13:$H$131,'Input keuzevariabelen'!$E$13:$E$131,Data!G230,'Input keuzevariabelen'!$J$13:$J$131,Data!D230)</f>
        <v>3262</v>
      </c>
      <c r="K230" s="227" t="str">
        <f>VLOOKUP(G230,'Input keuzevariabelen'!$E$13:$I$131,5,FALSE)</f>
        <v>gram CO2/liter</v>
      </c>
      <c r="L230" s="229">
        <f t="shared" si="13"/>
        <v>19.8223585</v>
      </c>
      <c r="M230" s="233" t="s">
        <v>203</v>
      </c>
      <c r="N230" s="161"/>
      <c r="O230" s="162"/>
      <c r="T230"/>
    </row>
    <row r="231" spans="3:20" ht="17.399999999999999" thickTop="1" thickBot="1" x14ac:dyDescent="0.35">
      <c r="C231" s="222" t="s">
        <v>147</v>
      </c>
      <c r="D231" s="186">
        <v>2021</v>
      </c>
      <c r="E231" s="187" t="s">
        <v>20</v>
      </c>
      <c r="F231" s="225">
        <f>VLOOKUP(G231,'Input keuzevariabelen'!$E$13:$I$131,2,FALSE)</f>
        <v>1</v>
      </c>
      <c r="G231" s="226" t="s">
        <v>32</v>
      </c>
      <c r="H231" s="232">
        <v>956.03</v>
      </c>
      <c r="I231" s="227" t="str">
        <f>VLOOKUP(G231,'Input keuzevariabelen'!$E$13:$I$131,3,FALSE)</f>
        <v>liter</v>
      </c>
      <c r="J231" s="228">
        <f>SUMIFS('Input keuzevariabelen'!$H$13:$H$131,'Input keuzevariabelen'!$E$13:$E$131,Data!G231,'Input keuzevariabelen'!$J$13:$J$131,Data!D231)</f>
        <v>3262</v>
      </c>
      <c r="K231" s="227" t="str">
        <f>VLOOKUP(G231,'Input keuzevariabelen'!$E$13:$I$131,5,FALSE)</f>
        <v>gram CO2/liter</v>
      </c>
      <c r="L231" s="229">
        <f t="shared" si="13"/>
        <v>3.11856986</v>
      </c>
      <c r="M231" s="233" t="s">
        <v>203</v>
      </c>
      <c r="N231" s="161"/>
      <c r="O231" s="162"/>
      <c r="T231"/>
    </row>
    <row r="232" spans="3:20" ht="17.399999999999999" thickTop="1" thickBot="1" x14ac:dyDescent="0.35">
      <c r="C232" s="222" t="s">
        <v>161</v>
      </c>
      <c r="D232" s="186">
        <v>2021</v>
      </c>
      <c r="E232" s="187" t="s">
        <v>20</v>
      </c>
      <c r="F232" s="225">
        <f>VLOOKUP(G232,'Input keuzevariabelen'!$E$13:$I$131,2,FALSE)</f>
        <v>1</v>
      </c>
      <c r="G232" s="226" t="s">
        <v>32</v>
      </c>
      <c r="H232" s="232">
        <v>9100.2099999999991</v>
      </c>
      <c r="I232" s="227" t="str">
        <f>VLOOKUP(G232,'Input keuzevariabelen'!$E$13:$I$131,3,FALSE)</f>
        <v>liter</v>
      </c>
      <c r="J232" s="228">
        <f>SUMIFS('Input keuzevariabelen'!$H$13:$H$131,'Input keuzevariabelen'!$E$13:$E$131,Data!G232,'Input keuzevariabelen'!$J$13:$J$131,Data!D232)</f>
        <v>3262</v>
      </c>
      <c r="K232" s="227" t="str">
        <f>VLOOKUP(G232,'Input keuzevariabelen'!$E$13:$I$131,5,FALSE)</f>
        <v>gram CO2/liter</v>
      </c>
      <c r="L232" s="229">
        <f t="shared" si="13"/>
        <v>29.684885019999996</v>
      </c>
      <c r="M232" s="233" t="s">
        <v>203</v>
      </c>
      <c r="N232" s="161"/>
      <c r="O232" s="162"/>
      <c r="T232"/>
    </row>
    <row r="233" spans="3:20" ht="17.399999999999999" thickTop="1" thickBot="1" x14ac:dyDescent="0.35">
      <c r="C233" s="222" t="s">
        <v>159</v>
      </c>
      <c r="D233" s="186">
        <v>2021</v>
      </c>
      <c r="E233" s="187" t="s">
        <v>20</v>
      </c>
      <c r="F233" s="225">
        <f>VLOOKUP(G233,'Input keuzevariabelen'!$E$13:$I$131,2,FALSE)</f>
        <v>1</v>
      </c>
      <c r="G233" s="226" t="s">
        <v>32</v>
      </c>
      <c r="H233" s="232">
        <v>355.9</v>
      </c>
      <c r="I233" s="227" t="str">
        <f>VLOOKUP(G233,'Input keuzevariabelen'!$E$13:$I$131,3,FALSE)</f>
        <v>liter</v>
      </c>
      <c r="J233" s="228">
        <f>SUMIFS('Input keuzevariabelen'!$H$13:$H$131,'Input keuzevariabelen'!$E$13:$E$131,Data!G233,'Input keuzevariabelen'!$J$13:$J$131,Data!D233)</f>
        <v>3262</v>
      </c>
      <c r="K233" s="227" t="str">
        <f>VLOOKUP(G233,'Input keuzevariabelen'!$E$13:$I$131,5,FALSE)</f>
        <v>gram CO2/liter</v>
      </c>
      <c r="L233" s="229">
        <f t="shared" si="13"/>
        <v>1.1609457999999999</v>
      </c>
      <c r="M233" s="233" t="s">
        <v>203</v>
      </c>
      <c r="N233" s="161"/>
      <c r="O233" s="162"/>
      <c r="T233"/>
    </row>
    <row r="234" spans="3:20" ht="17.399999999999999" thickTop="1" thickBot="1" x14ac:dyDescent="0.35">
      <c r="C234" s="222" t="s">
        <v>160</v>
      </c>
      <c r="D234" s="186">
        <v>2021</v>
      </c>
      <c r="E234" s="187" t="s">
        <v>20</v>
      </c>
      <c r="F234" s="225">
        <f>VLOOKUP(G234,'Input keuzevariabelen'!$E$13:$I$131,2,FALSE)</f>
        <v>1</v>
      </c>
      <c r="G234" s="226" t="s">
        <v>32</v>
      </c>
      <c r="H234" s="232">
        <v>441.77</v>
      </c>
      <c r="I234" s="227" t="str">
        <f>VLOOKUP(G234,'Input keuzevariabelen'!$E$13:$I$131,3,FALSE)</f>
        <v>liter</v>
      </c>
      <c r="J234" s="228">
        <f>SUMIFS('Input keuzevariabelen'!$H$13:$H$131,'Input keuzevariabelen'!$E$13:$E$131,Data!G234,'Input keuzevariabelen'!$J$13:$J$131,Data!D234)</f>
        <v>3262</v>
      </c>
      <c r="K234" s="227" t="str">
        <f>VLOOKUP(G234,'Input keuzevariabelen'!$E$13:$I$131,5,FALSE)</f>
        <v>gram CO2/liter</v>
      </c>
      <c r="L234" s="229">
        <f t="shared" si="13"/>
        <v>1.4410537400000001</v>
      </c>
      <c r="M234" s="233" t="s">
        <v>203</v>
      </c>
      <c r="N234" s="161"/>
      <c r="O234" s="162"/>
      <c r="T234"/>
    </row>
    <row r="235" spans="3:20" ht="17.399999999999999" thickTop="1" thickBot="1" x14ac:dyDescent="0.35">
      <c r="C235" s="222" t="s">
        <v>166</v>
      </c>
      <c r="D235" s="186">
        <v>2021</v>
      </c>
      <c r="E235" s="187" t="s">
        <v>20</v>
      </c>
      <c r="F235" s="225">
        <f>VLOOKUP(G235,'Input keuzevariabelen'!$E$13:$I$131,2,FALSE)</f>
        <v>1</v>
      </c>
      <c r="G235" s="226" t="s">
        <v>32</v>
      </c>
      <c r="H235" s="232">
        <v>12.44</v>
      </c>
      <c r="I235" s="227" t="str">
        <f>VLOOKUP(G235,'Input keuzevariabelen'!$E$13:$I$131,3,FALSE)</f>
        <v>liter</v>
      </c>
      <c r="J235" s="228">
        <f>SUMIFS('Input keuzevariabelen'!$H$13:$H$131,'Input keuzevariabelen'!$E$13:$E$131,Data!G235,'Input keuzevariabelen'!$J$13:$J$131,Data!D235)</f>
        <v>3262</v>
      </c>
      <c r="K235" s="227" t="str">
        <f>VLOOKUP(G235,'Input keuzevariabelen'!$E$13:$I$131,5,FALSE)</f>
        <v>gram CO2/liter</v>
      </c>
      <c r="L235" s="229">
        <f t="shared" si="13"/>
        <v>4.0579280000000002E-2</v>
      </c>
      <c r="M235" s="233" t="s">
        <v>203</v>
      </c>
      <c r="N235" s="161"/>
      <c r="O235" s="162"/>
      <c r="T235"/>
    </row>
    <row r="236" spans="3:20" ht="17.399999999999999" thickTop="1" thickBot="1" x14ac:dyDescent="0.35">
      <c r="C236" s="222" t="s">
        <v>167</v>
      </c>
      <c r="D236" s="186">
        <v>2021</v>
      </c>
      <c r="E236" s="187" t="s">
        <v>20</v>
      </c>
      <c r="F236" s="225">
        <f>VLOOKUP(G236,'Input keuzevariabelen'!$E$13:$I$131,2,FALSE)</f>
        <v>1</v>
      </c>
      <c r="G236" s="226" t="s">
        <v>32</v>
      </c>
      <c r="H236" s="232">
        <v>5834.38</v>
      </c>
      <c r="I236" s="227" t="str">
        <f>VLOOKUP(G236,'Input keuzevariabelen'!$E$13:$I$131,3,FALSE)</f>
        <v>liter</v>
      </c>
      <c r="J236" s="228">
        <f>SUMIFS('Input keuzevariabelen'!$H$13:$H$131,'Input keuzevariabelen'!$E$13:$E$131,Data!G236,'Input keuzevariabelen'!$J$13:$J$131,Data!D236)</f>
        <v>3262</v>
      </c>
      <c r="K236" s="227" t="str">
        <f>VLOOKUP(G236,'Input keuzevariabelen'!$E$13:$I$131,5,FALSE)</f>
        <v>gram CO2/liter</v>
      </c>
      <c r="L236" s="229">
        <f t="shared" si="13"/>
        <v>19.031747559999999</v>
      </c>
      <c r="M236" s="233" t="s">
        <v>203</v>
      </c>
      <c r="N236" s="161"/>
      <c r="O236" s="162"/>
      <c r="T236"/>
    </row>
    <row r="237" spans="3:20" ht="17.399999999999999" thickTop="1" thickBot="1" x14ac:dyDescent="0.35">
      <c r="C237" s="222" t="s">
        <v>168</v>
      </c>
      <c r="D237" s="186">
        <v>2021</v>
      </c>
      <c r="E237" s="187" t="s">
        <v>20</v>
      </c>
      <c r="F237" s="225">
        <f>VLOOKUP(G237,'Input keuzevariabelen'!$E$13:$I$131,2,FALSE)</f>
        <v>1</v>
      </c>
      <c r="G237" s="226" t="s">
        <v>32</v>
      </c>
      <c r="H237" s="232">
        <v>2051.12</v>
      </c>
      <c r="I237" s="227" t="str">
        <f>VLOOKUP(G237,'Input keuzevariabelen'!$E$13:$I$131,3,FALSE)</f>
        <v>liter</v>
      </c>
      <c r="J237" s="228">
        <f>SUMIFS('Input keuzevariabelen'!$H$13:$H$131,'Input keuzevariabelen'!$E$13:$E$131,Data!G237,'Input keuzevariabelen'!$J$13:$J$131,Data!D237)</f>
        <v>3262</v>
      </c>
      <c r="K237" s="227" t="str">
        <f>VLOOKUP(G237,'Input keuzevariabelen'!$E$13:$I$131,5,FALSE)</f>
        <v>gram CO2/liter</v>
      </c>
      <c r="L237" s="229">
        <f t="shared" si="13"/>
        <v>6.6907534399999991</v>
      </c>
      <c r="M237" s="233" t="s">
        <v>203</v>
      </c>
      <c r="N237" s="161"/>
      <c r="O237" s="162"/>
      <c r="T237"/>
    </row>
    <row r="238" spans="3:20" ht="17.399999999999999" thickTop="1" thickBot="1" x14ac:dyDescent="0.35">
      <c r="C238" s="222" t="s">
        <v>167</v>
      </c>
      <c r="D238" s="186">
        <v>2021</v>
      </c>
      <c r="E238" s="187" t="s">
        <v>20</v>
      </c>
      <c r="F238" s="225">
        <f>VLOOKUP(G238,'Input keuzevariabelen'!$E$13:$I$131,2,FALSE)</f>
        <v>1</v>
      </c>
      <c r="G238" s="226" t="s">
        <v>32</v>
      </c>
      <c r="H238" s="232">
        <v>17339.13</v>
      </c>
      <c r="I238" s="227" t="str">
        <f>VLOOKUP(G238,'Input keuzevariabelen'!$E$13:$I$131,3,FALSE)</f>
        <v>liter</v>
      </c>
      <c r="J238" s="228">
        <f>SUMIFS('Input keuzevariabelen'!$H$13:$H$131,'Input keuzevariabelen'!$E$13:$E$131,Data!G238,'Input keuzevariabelen'!$J$13:$J$131,Data!D238)</f>
        <v>3262</v>
      </c>
      <c r="K238" s="227" t="str">
        <f>VLOOKUP(G238,'Input keuzevariabelen'!$E$13:$I$131,5,FALSE)</f>
        <v>gram CO2/liter</v>
      </c>
      <c r="L238" s="229">
        <f t="shared" si="13"/>
        <v>56.56024206</v>
      </c>
      <c r="M238" s="233" t="s">
        <v>203</v>
      </c>
      <c r="N238" s="161"/>
      <c r="O238" s="162"/>
      <c r="T238"/>
    </row>
    <row r="239" spans="3:20" ht="17.399999999999999" thickTop="1" thickBot="1" x14ac:dyDescent="0.35">
      <c r="C239" s="222" t="s">
        <v>168</v>
      </c>
      <c r="D239" s="186">
        <v>2021</v>
      </c>
      <c r="E239" s="187" t="s">
        <v>20</v>
      </c>
      <c r="F239" s="225">
        <f>VLOOKUP(G239,'Input keuzevariabelen'!$E$13:$I$131,2,FALSE)</f>
        <v>1</v>
      </c>
      <c r="G239" s="226" t="s">
        <v>32</v>
      </c>
      <c r="H239" s="232">
        <v>4796.1400000000003</v>
      </c>
      <c r="I239" s="227" t="str">
        <f>VLOOKUP(G239,'Input keuzevariabelen'!$E$13:$I$131,3,FALSE)</f>
        <v>liter</v>
      </c>
      <c r="J239" s="228">
        <f>SUMIFS('Input keuzevariabelen'!$H$13:$H$131,'Input keuzevariabelen'!$E$13:$E$131,Data!G239,'Input keuzevariabelen'!$J$13:$J$131,Data!D239)</f>
        <v>3262</v>
      </c>
      <c r="K239" s="227" t="str">
        <f>VLOOKUP(G239,'Input keuzevariabelen'!$E$13:$I$131,5,FALSE)</f>
        <v>gram CO2/liter</v>
      </c>
      <c r="L239" s="229">
        <f t="shared" si="13"/>
        <v>15.645008680000002</v>
      </c>
      <c r="M239" s="233" t="s">
        <v>203</v>
      </c>
      <c r="N239" s="161"/>
      <c r="O239" s="162"/>
      <c r="T239"/>
    </row>
    <row r="240" spans="3:20" ht="17.399999999999999" thickTop="1" thickBot="1" x14ac:dyDescent="0.35">
      <c r="C240" s="222" t="s">
        <v>158</v>
      </c>
      <c r="D240" s="186">
        <v>2021</v>
      </c>
      <c r="E240" s="187" t="s">
        <v>20</v>
      </c>
      <c r="F240" s="225">
        <f>VLOOKUP(G240,'Input keuzevariabelen'!$E$13:$I$131,2,FALSE)</f>
        <v>1</v>
      </c>
      <c r="G240" s="226" t="s">
        <v>92</v>
      </c>
      <c r="H240" s="232">
        <v>7999.9400000000005</v>
      </c>
      <c r="I240" s="227" t="str">
        <f>VLOOKUP(G240,'Input keuzevariabelen'!$E$13:$I$131,3,FALSE)</f>
        <v>liter</v>
      </c>
      <c r="J240" s="228">
        <f>SUMIFS('Input keuzevariabelen'!$H$13:$H$131,'Input keuzevariabelen'!$E$13:$E$131,Data!G240,'Input keuzevariabelen'!$J$13:$J$131,Data!D240)</f>
        <v>2784</v>
      </c>
      <c r="K240" s="227" t="str">
        <f>VLOOKUP(G240,'Input keuzevariabelen'!$E$13:$I$131,5,FALSE)</f>
        <v>gram CO2/liter</v>
      </c>
      <c r="L240" s="229">
        <f t="shared" si="13"/>
        <v>22.271832960000001</v>
      </c>
      <c r="M240" s="233" t="s">
        <v>203</v>
      </c>
      <c r="N240" s="161"/>
      <c r="O240" s="162"/>
      <c r="T240"/>
    </row>
    <row r="241" spans="3:20" ht="17.399999999999999" thickTop="1" thickBot="1" x14ac:dyDescent="0.35">
      <c r="C241" s="222" t="s">
        <v>164</v>
      </c>
      <c r="D241" s="186">
        <v>2021</v>
      </c>
      <c r="E241" s="187" t="s">
        <v>20</v>
      </c>
      <c r="F241" s="225">
        <f>VLOOKUP(G241,'Input keuzevariabelen'!$E$13:$I$131,2,FALSE)</f>
        <v>1</v>
      </c>
      <c r="G241" s="226" t="s">
        <v>92</v>
      </c>
      <c r="H241" s="232">
        <v>274342.15000000002</v>
      </c>
      <c r="I241" s="227" t="str">
        <f>VLOOKUP(G241,'Input keuzevariabelen'!$E$13:$I$131,3,FALSE)</f>
        <v>liter</v>
      </c>
      <c r="J241" s="228">
        <f>SUMIFS('Input keuzevariabelen'!$H$13:$H$131,'Input keuzevariabelen'!$E$13:$E$131,Data!G241,'Input keuzevariabelen'!$J$13:$J$131,Data!D241)</f>
        <v>2784</v>
      </c>
      <c r="K241" s="227" t="str">
        <f>VLOOKUP(G241,'Input keuzevariabelen'!$E$13:$I$131,5,FALSE)</f>
        <v>gram CO2/liter</v>
      </c>
      <c r="L241" s="229">
        <f t="shared" si="13"/>
        <v>763.76854560000004</v>
      </c>
      <c r="M241" s="233" t="s">
        <v>203</v>
      </c>
      <c r="N241" s="161"/>
      <c r="O241" s="162"/>
      <c r="T241"/>
    </row>
    <row r="242" spans="3:20" ht="17.399999999999999" thickTop="1" thickBot="1" x14ac:dyDescent="0.35">
      <c r="C242" s="222" t="s">
        <v>165</v>
      </c>
      <c r="D242" s="186">
        <v>2021</v>
      </c>
      <c r="E242" s="187" t="s">
        <v>20</v>
      </c>
      <c r="F242" s="225">
        <f>VLOOKUP(G242,'Input keuzevariabelen'!$E$13:$I$131,2,FALSE)</f>
        <v>1</v>
      </c>
      <c r="G242" s="226" t="s">
        <v>92</v>
      </c>
      <c r="H242" s="232">
        <v>12849.18</v>
      </c>
      <c r="I242" s="227" t="str">
        <f>VLOOKUP(G242,'Input keuzevariabelen'!$E$13:$I$131,3,FALSE)</f>
        <v>liter</v>
      </c>
      <c r="J242" s="228">
        <f>SUMIFS('Input keuzevariabelen'!$H$13:$H$131,'Input keuzevariabelen'!$E$13:$E$131,Data!G242,'Input keuzevariabelen'!$J$13:$J$131,Data!D242)</f>
        <v>2784</v>
      </c>
      <c r="K242" s="227" t="str">
        <f>VLOOKUP(G242,'Input keuzevariabelen'!$E$13:$I$131,5,FALSE)</f>
        <v>gram CO2/liter</v>
      </c>
      <c r="L242" s="229">
        <f t="shared" si="13"/>
        <v>35.772117119999997</v>
      </c>
      <c r="M242" s="233" t="s">
        <v>203</v>
      </c>
      <c r="N242" s="161"/>
      <c r="O242" s="162"/>
      <c r="T242"/>
    </row>
    <row r="243" spans="3:20" ht="17.399999999999999" thickTop="1" thickBot="1" x14ac:dyDescent="0.35">
      <c r="C243" s="222" t="s">
        <v>165</v>
      </c>
      <c r="D243" s="186">
        <v>2021</v>
      </c>
      <c r="E243" s="187" t="s">
        <v>20</v>
      </c>
      <c r="F243" s="225">
        <f>VLOOKUP(G243,'Input keuzevariabelen'!$E$13:$I$131,2,FALSE)</f>
        <v>1</v>
      </c>
      <c r="G243" s="226" t="s">
        <v>92</v>
      </c>
      <c r="H243" s="232">
        <v>4769.13</v>
      </c>
      <c r="I243" s="227" t="str">
        <f>VLOOKUP(G243,'Input keuzevariabelen'!$E$13:$I$131,3,FALSE)</f>
        <v>liter</v>
      </c>
      <c r="J243" s="228">
        <f>SUMIFS('Input keuzevariabelen'!$H$13:$H$131,'Input keuzevariabelen'!$E$13:$E$131,Data!G243,'Input keuzevariabelen'!$J$13:$J$131,Data!D243)</f>
        <v>2784</v>
      </c>
      <c r="K243" s="227" t="str">
        <f>VLOOKUP(G243,'Input keuzevariabelen'!$E$13:$I$131,5,FALSE)</f>
        <v>gram CO2/liter</v>
      </c>
      <c r="L243" s="229">
        <f t="shared" si="13"/>
        <v>13.27725792</v>
      </c>
      <c r="M243" s="233" t="s">
        <v>203</v>
      </c>
      <c r="N243" s="161"/>
      <c r="O243" s="162"/>
      <c r="T243"/>
    </row>
    <row r="244" spans="3:20" ht="17.399999999999999" thickTop="1" thickBot="1" x14ac:dyDescent="0.35">
      <c r="C244" s="222" t="s">
        <v>161</v>
      </c>
      <c r="D244" s="186">
        <v>2021</v>
      </c>
      <c r="E244" s="187" t="s">
        <v>20</v>
      </c>
      <c r="F244" s="225">
        <f>VLOOKUP(G244,'Input keuzevariabelen'!$E$13:$I$131,2,FALSE)</f>
        <v>1</v>
      </c>
      <c r="G244" s="226" t="s">
        <v>92</v>
      </c>
      <c r="H244" s="232">
        <v>3852.98</v>
      </c>
      <c r="I244" s="227" t="str">
        <f>VLOOKUP(G244,'Input keuzevariabelen'!$E$13:$I$131,3,FALSE)</f>
        <v>liter</v>
      </c>
      <c r="J244" s="228">
        <f>SUMIFS('Input keuzevariabelen'!$H$13:$H$131,'Input keuzevariabelen'!$E$13:$E$131,Data!G244,'Input keuzevariabelen'!$J$13:$J$131,Data!D244)</f>
        <v>2784</v>
      </c>
      <c r="K244" s="227" t="str">
        <f>VLOOKUP(G244,'Input keuzevariabelen'!$E$13:$I$131,5,FALSE)</f>
        <v>gram CO2/liter</v>
      </c>
      <c r="L244" s="229">
        <f t="shared" si="13"/>
        <v>10.72669632</v>
      </c>
      <c r="M244" s="233" t="s">
        <v>203</v>
      </c>
      <c r="N244" s="161"/>
      <c r="O244" s="162"/>
      <c r="T244"/>
    </row>
    <row r="245" spans="3:20" ht="17.399999999999999" thickTop="1" thickBot="1" x14ac:dyDescent="0.35">
      <c r="C245" s="222" t="s">
        <v>159</v>
      </c>
      <c r="D245" s="186">
        <v>2021</v>
      </c>
      <c r="E245" s="187" t="s">
        <v>20</v>
      </c>
      <c r="F245" s="225">
        <f>VLOOKUP(G245,'Input keuzevariabelen'!$E$13:$I$131,2,FALSE)</f>
        <v>1</v>
      </c>
      <c r="G245" s="226" t="s">
        <v>92</v>
      </c>
      <c r="H245" s="232">
        <v>15942.66</v>
      </c>
      <c r="I245" s="227" t="str">
        <f>VLOOKUP(G245,'Input keuzevariabelen'!$E$13:$I$131,3,FALSE)</f>
        <v>liter</v>
      </c>
      <c r="J245" s="228">
        <f>SUMIFS('Input keuzevariabelen'!$H$13:$H$131,'Input keuzevariabelen'!$E$13:$E$131,Data!G245,'Input keuzevariabelen'!$J$13:$J$131,Data!D245)</f>
        <v>2784</v>
      </c>
      <c r="K245" s="227" t="str">
        <f>VLOOKUP(G245,'Input keuzevariabelen'!$E$13:$I$131,5,FALSE)</f>
        <v>gram CO2/liter</v>
      </c>
      <c r="L245" s="229">
        <f t="shared" si="13"/>
        <v>44.384365439999996</v>
      </c>
      <c r="M245" s="233" t="s">
        <v>203</v>
      </c>
      <c r="N245" s="161"/>
      <c r="O245" s="162"/>
      <c r="T245"/>
    </row>
    <row r="246" spans="3:20" ht="17.399999999999999" thickTop="1" thickBot="1" x14ac:dyDescent="0.35">
      <c r="C246" s="222" t="s">
        <v>160</v>
      </c>
      <c r="D246" s="186">
        <v>2021</v>
      </c>
      <c r="E246" s="187" t="s">
        <v>20</v>
      </c>
      <c r="F246" s="225">
        <f>VLOOKUP(G246,'Input keuzevariabelen'!$E$13:$I$131,2,FALSE)</f>
        <v>1</v>
      </c>
      <c r="G246" s="226" t="s">
        <v>92</v>
      </c>
      <c r="H246" s="232">
        <v>6435.74</v>
      </c>
      <c r="I246" s="227" t="str">
        <f>VLOOKUP(G246,'Input keuzevariabelen'!$E$13:$I$131,3,FALSE)</f>
        <v>liter</v>
      </c>
      <c r="J246" s="228">
        <f>SUMIFS('Input keuzevariabelen'!$H$13:$H$131,'Input keuzevariabelen'!$E$13:$E$131,Data!G246,'Input keuzevariabelen'!$J$13:$J$131,Data!D246)</f>
        <v>2784</v>
      </c>
      <c r="K246" s="227" t="str">
        <f>VLOOKUP(G246,'Input keuzevariabelen'!$E$13:$I$131,5,FALSE)</f>
        <v>gram CO2/liter</v>
      </c>
      <c r="L246" s="229">
        <f t="shared" si="13"/>
        <v>17.91710016</v>
      </c>
      <c r="M246" s="233" t="s">
        <v>203</v>
      </c>
      <c r="N246" s="161"/>
      <c r="O246" s="162"/>
      <c r="T246"/>
    </row>
    <row r="247" spans="3:20" ht="17.399999999999999" thickTop="1" thickBot="1" x14ac:dyDescent="0.35">
      <c r="C247" s="222" t="s">
        <v>166</v>
      </c>
      <c r="D247" s="186">
        <v>2021</v>
      </c>
      <c r="E247" s="187" t="s">
        <v>20</v>
      </c>
      <c r="F247" s="225">
        <f>VLOOKUP(G247,'Input keuzevariabelen'!$E$13:$I$131,2,FALSE)</f>
        <v>1</v>
      </c>
      <c r="G247" s="226" t="s">
        <v>92</v>
      </c>
      <c r="H247" s="232">
        <v>11226.66</v>
      </c>
      <c r="I247" s="227" t="str">
        <f>VLOOKUP(G247,'Input keuzevariabelen'!$E$13:$I$131,3,FALSE)</f>
        <v>liter</v>
      </c>
      <c r="J247" s="228">
        <f>SUMIFS('Input keuzevariabelen'!$H$13:$H$131,'Input keuzevariabelen'!$E$13:$E$131,Data!G247,'Input keuzevariabelen'!$J$13:$J$131,Data!D247)</f>
        <v>2784</v>
      </c>
      <c r="K247" s="227" t="str">
        <f>VLOOKUP(G247,'Input keuzevariabelen'!$E$13:$I$131,5,FALSE)</f>
        <v>gram CO2/liter</v>
      </c>
      <c r="L247" s="229">
        <f t="shared" si="13"/>
        <v>31.25502144</v>
      </c>
      <c r="M247" s="233" t="s">
        <v>203</v>
      </c>
      <c r="N247" s="161"/>
      <c r="O247" s="162"/>
      <c r="T247"/>
    </row>
    <row r="248" spans="3:20" ht="17.399999999999999" thickTop="1" thickBot="1" x14ac:dyDescent="0.35">
      <c r="C248" s="222" t="s">
        <v>167</v>
      </c>
      <c r="D248" s="186">
        <v>2021</v>
      </c>
      <c r="E248" s="187" t="s">
        <v>20</v>
      </c>
      <c r="F248" s="225">
        <f>VLOOKUP(G248,'Input keuzevariabelen'!$E$13:$I$131,2,FALSE)</f>
        <v>1</v>
      </c>
      <c r="G248" s="226" t="s">
        <v>92</v>
      </c>
      <c r="H248" s="232">
        <v>48554.76</v>
      </c>
      <c r="I248" s="227" t="str">
        <f>VLOOKUP(G248,'Input keuzevariabelen'!$E$13:$I$131,3,FALSE)</f>
        <v>liter</v>
      </c>
      <c r="J248" s="228">
        <f>SUMIFS('Input keuzevariabelen'!$H$13:$H$131,'Input keuzevariabelen'!$E$13:$E$131,Data!G248,'Input keuzevariabelen'!$J$13:$J$131,Data!D248)</f>
        <v>2784</v>
      </c>
      <c r="K248" s="227" t="str">
        <f>VLOOKUP(G248,'Input keuzevariabelen'!$E$13:$I$131,5,FALSE)</f>
        <v>gram CO2/liter</v>
      </c>
      <c r="L248" s="229">
        <f t="shared" si="13"/>
        <v>135.17645184</v>
      </c>
      <c r="M248" s="233" t="s">
        <v>203</v>
      </c>
      <c r="N248" s="161"/>
      <c r="O248" s="162"/>
      <c r="T248"/>
    </row>
    <row r="249" spans="3:20" ht="17.399999999999999" thickTop="1" thickBot="1" x14ac:dyDescent="0.35">
      <c r="C249" s="222" t="s">
        <v>168</v>
      </c>
      <c r="D249" s="186">
        <v>2021</v>
      </c>
      <c r="E249" s="187" t="s">
        <v>20</v>
      </c>
      <c r="F249" s="225">
        <f>VLOOKUP(G249,'Input keuzevariabelen'!$E$13:$I$131,2,FALSE)</f>
        <v>1</v>
      </c>
      <c r="G249" s="226" t="s">
        <v>92</v>
      </c>
      <c r="H249" s="232">
        <v>10496.750000000002</v>
      </c>
      <c r="I249" s="227" t="str">
        <f>VLOOKUP(G249,'Input keuzevariabelen'!$E$13:$I$131,3,FALSE)</f>
        <v>liter</v>
      </c>
      <c r="J249" s="228">
        <f>SUMIFS('Input keuzevariabelen'!$H$13:$H$131,'Input keuzevariabelen'!$E$13:$E$131,Data!G249,'Input keuzevariabelen'!$J$13:$J$131,Data!D249)</f>
        <v>2784</v>
      </c>
      <c r="K249" s="227" t="str">
        <f>VLOOKUP(G249,'Input keuzevariabelen'!$E$13:$I$131,5,FALSE)</f>
        <v>gram CO2/liter</v>
      </c>
      <c r="L249" s="229">
        <f t="shared" si="13"/>
        <v>29.222952000000003</v>
      </c>
      <c r="M249" s="233" t="s">
        <v>203</v>
      </c>
      <c r="N249" s="161"/>
      <c r="O249" s="162"/>
      <c r="T249"/>
    </row>
    <row r="250" spans="3:20" ht="17.399999999999999" thickTop="1" thickBot="1" x14ac:dyDescent="0.35">
      <c r="C250" s="222" t="s">
        <v>167</v>
      </c>
      <c r="D250" s="186">
        <v>2021</v>
      </c>
      <c r="E250" s="187" t="s">
        <v>20</v>
      </c>
      <c r="F250" s="225">
        <f>VLOOKUP(G250,'Input keuzevariabelen'!$E$13:$I$131,2,FALSE)</f>
        <v>1</v>
      </c>
      <c r="G250" s="226" t="s">
        <v>92</v>
      </c>
      <c r="H250" s="232">
        <v>50883.24</v>
      </c>
      <c r="I250" s="227" t="str">
        <f>VLOOKUP(G250,'Input keuzevariabelen'!$E$13:$I$131,3,FALSE)</f>
        <v>liter</v>
      </c>
      <c r="J250" s="228">
        <f>SUMIFS('Input keuzevariabelen'!$H$13:$H$131,'Input keuzevariabelen'!$E$13:$E$131,Data!G250,'Input keuzevariabelen'!$J$13:$J$131,Data!D250)</f>
        <v>2784</v>
      </c>
      <c r="K250" s="227" t="str">
        <f>VLOOKUP(G250,'Input keuzevariabelen'!$E$13:$I$131,5,FALSE)</f>
        <v>gram CO2/liter</v>
      </c>
      <c r="L250" s="229">
        <f t="shared" si="13"/>
        <v>141.65894015999999</v>
      </c>
      <c r="M250" s="233" t="s">
        <v>203</v>
      </c>
      <c r="N250" s="161"/>
      <c r="O250" s="162"/>
      <c r="T250"/>
    </row>
    <row r="251" spans="3:20" ht="17.399999999999999" thickTop="1" thickBot="1" x14ac:dyDescent="0.35">
      <c r="C251" s="222" t="s">
        <v>168</v>
      </c>
      <c r="D251" s="186">
        <v>2021</v>
      </c>
      <c r="E251" s="187" t="s">
        <v>20</v>
      </c>
      <c r="F251" s="225">
        <f>VLOOKUP(G251,'Input keuzevariabelen'!$E$13:$I$131,2,FALSE)</f>
        <v>1</v>
      </c>
      <c r="G251" s="226" t="s">
        <v>92</v>
      </c>
      <c r="H251" s="232">
        <v>27642.18</v>
      </c>
      <c r="I251" s="227" t="str">
        <f>VLOOKUP(G251,'Input keuzevariabelen'!$E$13:$I$131,3,FALSE)</f>
        <v>liter</v>
      </c>
      <c r="J251" s="228">
        <f>SUMIFS('Input keuzevariabelen'!$H$13:$H$131,'Input keuzevariabelen'!$E$13:$E$131,Data!G251,'Input keuzevariabelen'!$J$13:$J$131,Data!D251)</f>
        <v>2784</v>
      </c>
      <c r="K251" s="227" t="str">
        <f>VLOOKUP(G251,'Input keuzevariabelen'!$E$13:$I$131,5,FALSE)</f>
        <v>gram CO2/liter</v>
      </c>
      <c r="L251" s="229">
        <f t="shared" si="13"/>
        <v>76.955829120000004</v>
      </c>
      <c r="M251" s="233" t="s">
        <v>203</v>
      </c>
      <c r="N251" s="161"/>
      <c r="O251" s="162"/>
      <c r="T251"/>
    </row>
    <row r="252" spans="3:20" ht="17.399999999999999" thickTop="1" thickBot="1" x14ac:dyDescent="0.35">
      <c r="C252" s="222" t="s">
        <v>158</v>
      </c>
      <c r="D252" s="186">
        <v>2021</v>
      </c>
      <c r="E252" s="187" t="s">
        <v>20</v>
      </c>
      <c r="F252" s="225">
        <f>VLOOKUP(G252,'Input keuzevariabelen'!$E$13:$I$131,2,FALSE)</f>
        <v>2</v>
      </c>
      <c r="G252" s="226" t="s">
        <v>108</v>
      </c>
      <c r="H252" s="232">
        <v>22999.64</v>
      </c>
      <c r="I252" s="227" t="str">
        <f>VLOOKUP(G252,'Input keuzevariabelen'!$E$13:$I$131,3,FALSE)</f>
        <v>kWh</v>
      </c>
      <c r="J252" s="228">
        <f>SUMIFS('Input keuzevariabelen'!$H$13:$H$131,'Input keuzevariabelen'!$E$13:$E$131,Data!G252,'Input keuzevariabelen'!$J$13:$J$131,Data!D252)</f>
        <v>556</v>
      </c>
      <c r="K252" s="227" t="str">
        <f>VLOOKUP(G252,'Input keuzevariabelen'!$E$13:$I$131,5,FALSE)</f>
        <v>gram CO2/kWh</v>
      </c>
      <c r="L252" s="229">
        <f t="shared" si="13"/>
        <v>12.78779984</v>
      </c>
      <c r="M252" s="233" t="s">
        <v>203</v>
      </c>
      <c r="N252" s="161"/>
      <c r="O252" s="162"/>
      <c r="T252"/>
    </row>
    <row r="253" spans="3:20" ht="17.399999999999999" thickTop="1" thickBot="1" x14ac:dyDescent="0.35">
      <c r="C253" s="222" t="s">
        <v>164</v>
      </c>
      <c r="D253" s="186">
        <v>2021</v>
      </c>
      <c r="E253" s="187" t="s">
        <v>20</v>
      </c>
      <c r="F253" s="225">
        <f>VLOOKUP(G253,'Input keuzevariabelen'!$E$13:$I$131,2,FALSE)</f>
        <v>2</v>
      </c>
      <c r="G253" s="226" t="s">
        <v>108</v>
      </c>
      <c r="H253" s="232">
        <v>191198.42</v>
      </c>
      <c r="I253" s="227" t="str">
        <f>VLOOKUP(G253,'Input keuzevariabelen'!$E$13:$I$131,3,FALSE)</f>
        <v>kWh</v>
      </c>
      <c r="J253" s="228">
        <f>SUMIFS('Input keuzevariabelen'!$H$13:$H$131,'Input keuzevariabelen'!$E$13:$E$131,Data!G253,'Input keuzevariabelen'!$J$13:$J$131,Data!D253)</f>
        <v>556</v>
      </c>
      <c r="K253" s="227" t="str">
        <f>VLOOKUP(G253,'Input keuzevariabelen'!$E$13:$I$131,5,FALSE)</f>
        <v>gram CO2/kWh</v>
      </c>
      <c r="L253" s="229">
        <f t="shared" si="13"/>
        <v>106.30632152000001</v>
      </c>
      <c r="M253" s="233" t="s">
        <v>203</v>
      </c>
      <c r="N253" s="161"/>
      <c r="O253" s="162"/>
      <c r="T253"/>
    </row>
    <row r="254" spans="3:20" ht="17.399999999999999" thickTop="1" thickBot="1" x14ac:dyDescent="0.35">
      <c r="C254" s="222" t="s">
        <v>165</v>
      </c>
      <c r="D254" s="186">
        <v>2021</v>
      </c>
      <c r="E254" s="187" t="s">
        <v>20</v>
      </c>
      <c r="F254" s="225">
        <f>VLOOKUP(G254,'Input keuzevariabelen'!$E$13:$I$131,2,FALSE)</f>
        <v>2</v>
      </c>
      <c r="G254" s="226" t="s">
        <v>108</v>
      </c>
      <c r="H254" s="232">
        <v>9112.42</v>
      </c>
      <c r="I254" s="227" t="str">
        <f>VLOOKUP(G254,'Input keuzevariabelen'!$E$13:$I$131,3,FALSE)</f>
        <v>kWh</v>
      </c>
      <c r="J254" s="228">
        <f>SUMIFS('Input keuzevariabelen'!$H$13:$H$131,'Input keuzevariabelen'!$E$13:$E$131,Data!G254,'Input keuzevariabelen'!$J$13:$J$131,Data!D254)</f>
        <v>556</v>
      </c>
      <c r="K254" s="227" t="str">
        <f>VLOOKUP(G254,'Input keuzevariabelen'!$E$13:$I$131,5,FALSE)</f>
        <v>gram CO2/kWh</v>
      </c>
      <c r="L254" s="229">
        <f t="shared" si="13"/>
        <v>5.0665055200000007</v>
      </c>
      <c r="M254" s="233" t="s">
        <v>203</v>
      </c>
      <c r="N254" s="161"/>
      <c r="O254" s="162"/>
      <c r="T254"/>
    </row>
    <row r="255" spans="3:20" ht="17.399999999999999" thickTop="1" thickBot="1" x14ac:dyDescent="0.35">
      <c r="C255" s="222" t="s">
        <v>165</v>
      </c>
      <c r="D255" s="186">
        <v>2021</v>
      </c>
      <c r="E255" s="187" t="s">
        <v>20</v>
      </c>
      <c r="F255" s="225">
        <f>VLOOKUP(G255,'Input keuzevariabelen'!$E$13:$I$131,2,FALSE)</f>
        <v>2</v>
      </c>
      <c r="G255" s="226" t="s">
        <v>108</v>
      </c>
      <c r="H255" s="232">
        <v>1143.4100000000001</v>
      </c>
      <c r="I255" s="227" t="str">
        <f>VLOOKUP(G255,'Input keuzevariabelen'!$E$13:$I$131,3,FALSE)</f>
        <v>kWh</v>
      </c>
      <c r="J255" s="228">
        <f>SUMIFS('Input keuzevariabelen'!$H$13:$H$131,'Input keuzevariabelen'!$E$13:$E$131,Data!G255,'Input keuzevariabelen'!$J$13:$J$131,Data!D255)</f>
        <v>556</v>
      </c>
      <c r="K255" s="227" t="str">
        <f>VLOOKUP(G255,'Input keuzevariabelen'!$E$13:$I$131,5,FALSE)</f>
        <v>gram CO2/kWh</v>
      </c>
      <c r="L255" s="229">
        <f t="shared" si="13"/>
        <v>0.6357359600000001</v>
      </c>
      <c r="M255" s="233" t="s">
        <v>203</v>
      </c>
      <c r="N255" s="161"/>
      <c r="O255" s="162"/>
      <c r="T255"/>
    </row>
    <row r="256" spans="3:20" ht="17.399999999999999" thickTop="1" thickBot="1" x14ac:dyDescent="0.35">
      <c r="C256" s="222" t="s">
        <v>161</v>
      </c>
      <c r="D256" s="186">
        <v>2021</v>
      </c>
      <c r="E256" s="187" t="s">
        <v>20</v>
      </c>
      <c r="F256" s="225">
        <f>VLOOKUP(G256,'Input keuzevariabelen'!$E$13:$I$131,2,FALSE)</f>
        <v>2</v>
      </c>
      <c r="G256" s="226" t="s">
        <v>108</v>
      </c>
      <c r="H256" s="232">
        <v>4356</v>
      </c>
      <c r="I256" s="227" t="str">
        <f>VLOOKUP(G256,'Input keuzevariabelen'!$E$13:$I$131,3,FALSE)</f>
        <v>kWh</v>
      </c>
      <c r="J256" s="228">
        <f>SUMIFS('Input keuzevariabelen'!$H$13:$H$131,'Input keuzevariabelen'!$E$13:$E$131,Data!G256,'Input keuzevariabelen'!$J$13:$J$131,Data!D256)</f>
        <v>556</v>
      </c>
      <c r="K256" s="227" t="str">
        <f>VLOOKUP(G256,'Input keuzevariabelen'!$E$13:$I$131,5,FALSE)</f>
        <v>gram CO2/kWh</v>
      </c>
      <c r="L256" s="229">
        <f t="shared" si="13"/>
        <v>2.4219360000000001</v>
      </c>
      <c r="M256" s="233" t="s">
        <v>203</v>
      </c>
      <c r="N256" s="161"/>
      <c r="O256" s="162"/>
      <c r="T256"/>
    </row>
    <row r="257" spans="3:20" ht="17.399999999999999" thickTop="1" thickBot="1" x14ac:dyDescent="0.35">
      <c r="C257" s="222" t="s">
        <v>159</v>
      </c>
      <c r="D257" s="186">
        <v>2021</v>
      </c>
      <c r="E257" s="187" t="s">
        <v>20</v>
      </c>
      <c r="F257" s="225">
        <f>VLOOKUP(G257,'Input keuzevariabelen'!$E$13:$I$131,2,FALSE)</f>
        <v>2</v>
      </c>
      <c r="G257" s="226" t="s">
        <v>108</v>
      </c>
      <c r="H257" s="232">
        <v>5009.78</v>
      </c>
      <c r="I257" s="227" t="str">
        <f>VLOOKUP(G257,'Input keuzevariabelen'!$E$13:$I$131,3,FALSE)</f>
        <v>kWh</v>
      </c>
      <c r="J257" s="228">
        <f>SUMIFS('Input keuzevariabelen'!$H$13:$H$131,'Input keuzevariabelen'!$E$13:$E$131,Data!G257,'Input keuzevariabelen'!$J$13:$J$131,Data!D257)</f>
        <v>556</v>
      </c>
      <c r="K257" s="227" t="str">
        <f>VLOOKUP(G257,'Input keuzevariabelen'!$E$13:$I$131,5,FALSE)</f>
        <v>gram CO2/kWh</v>
      </c>
      <c r="L257" s="229">
        <f t="shared" si="13"/>
        <v>2.7854376799999998</v>
      </c>
      <c r="M257" s="233" t="s">
        <v>203</v>
      </c>
      <c r="N257" s="161"/>
      <c r="O257" s="162"/>
      <c r="T257"/>
    </row>
    <row r="258" spans="3:20" ht="17.399999999999999" thickTop="1" thickBot="1" x14ac:dyDescent="0.35">
      <c r="C258" s="222" t="s">
        <v>160</v>
      </c>
      <c r="D258" s="186">
        <v>2021</v>
      </c>
      <c r="E258" s="187" t="s">
        <v>20</v>
      </c>
      <c r="F258" s="225">
        <f>VLOOKUP(G258,'Input keuzevariabelen'!$E$13:$I$131,2,FALSE)</f>
        <v>2</v>
      </c>
      <c r="G258" s="226" t="s">
        <v>108</v>
      </c>
      <c r="H258" s="232">
        <v>19329.2</v>
      </c>
      <c r="I258" s="227" t="str">
        <f>VLOOKUP(G258,'Input keuzevariabelen'!$E$13:$I$131,3,FALSE)</f>
        <v>kWh</v>
      </c>
      <c r="J258" s="228">
        <f>SUMIFS('Input keuzevariabelen'!$H$13:$H$131,'Input keuzevariabelen'!$E$13:$E$131,Data!G258,'Input keuzevariabelen'!$J$13:$J$131,Data!D258)</f>
        <v>556</v>
      </c>
      <c r="K258" s="227" t="str">
        <f>VLOOKUP(G258,'Input keuzevariabelen'!$E$13:$I$131,5,FALSE)</f>
        <v>gram CO2/kWh</v>
      </c>
      <c r="L258" s="229">
        <f t="shared" si="13"/>
        <v>10.747035200000001</v>
      </c>
      <c r="M258" s="233" t="s">
        <v>203</v>
      </c>
      <c r="N258" s="161"/>
      <c r="O258" s="162"/>
      <c r="T258"/>
    </row>
    <row r="259" spans="3:20" ht="17.399999999999999" thickTop="1" thickBot="1" x14ac:dyDescent="0.35">
      <c r="C259" s="222" t="s">
        <v>167</v>
      </c>
      <c r="D259" s="186">
        <v>2021</v>
      </c>
      <c r="E259" s="187" t="s">
        <v>20</v>
      </c>
      <c r="F259" s="225">
        <f>VLOOKUP(G259,'Input keuzevariabelen'!$E$13:$I$131,2,FALSE)</f>
        <v>2</v>
      </c>
      <c r="G259" s="226" t="s">
        <v>108</v>
      </c>
      <c r="H259" s="232">
        <v>29407.86</v>
      </c>
      <c r="I259" s="227" t="str">
        <f>VLOOKUP(G259,'Input keuzevariabelen'!$E$13:$I$131,3,FALSE)</f>
        <v>kWh</v>
      </c>
      <c r="J259" s="228">
        <f>SUMIFS('Input keuzevariabelen'!$H$13:$H$131,'Input keuzevariabelen'!$E$13:$E$131,Data!G259,'Input keuzevariabelen'!$J$13:$J$131,Data!D259)</f>
        <v>556</v>
      </c>
      <c r="K259" s="227" t="str">
        <f>VLOOKUP(G259,'Input keuzevariabelen'!$E$13:$I$131,5,FALSE)</f>
        <v>gram CO2/kWh</v>
      </c>
      <c r="L259" s="229">
        <f t="shared" si="13"/>
        <v>16.35077016</v>
      </c>
      <c r="M259" s="233" t="s">
        <v>203</v>
      </c>
      <c r="N259" s="161"/>
      <c r="O259" s="162"/>
      <c r="T259"/>
    </row>
    <row r="260" spans="3:20" ht="17.399999999999999" thickTop="1" thickBot="1" x14ac:dyDescent="0.35">
      <c r="C260" s="222" t="s">
        <v>168</v>
      </c>
      <c r="D260" s="186">
        <v>2021</v>
      </c>
      <c r="E260" s="187" t="s">
        <v>20</v>
      </c>
      <c r="F260" s="225">
        <f>VLOOKUP(G260,'Input keuzevariabelen'!$E$13:$I$131,2,FALSE)</f>
        <v>2</v>
      </c>
      <c r="G260" s="226" t="s">
        <v>108</v>
      </c>
      <c r="H260" s="232">
        <v>18743.73</v>
      </c>
      <c r="I260" s="227" t="str">
        <f>VLOOKUP(G260,'Input keuzevariabelen'!$E$13:$I$131,3,FALSE)</f>
        <v>kWh</v>
      </c>
      <c r="J260" s="228">
        <f>SUMIFS('Input keuzevariabelen'!$H$13:$H$131,'Input keuzevariabelen'!$E$13:$E$131,Data!G260,'Input keuzevariabelen'!$J$13:$J$131,Data!D260)</f>
        <v>556</v>
      </c>
      <c r="K260" s="227" t="str">
        <f>VLOOKUP(G260,'Input keuzevariabelen'!$E$13:$I$131,5,FALSE)</f>
        <v>gram CO2/kWh</v>
      </c>
      <c r="L260" s="229">
        <f t="shared" si="13"/>
        <v>10.421513879999999</v>
      </c>
      <c r="M260" s="233" t="s">
        <v>203</v>
      </c>
      <c r="N260" s="161"/>
      <c r="O260" s="162"/>
      <c r="T260"/>
    </row>
    <row r="261" spans="3:20" ht="17.399999999999999" thickTop="1" thickBot="1" x14ac:dyDescent="0.35">
      <c r="C261" s="222" t="s">
        <v>167</v>
      </c>
      <c r="D261" s="186">
        <v>2021</v>
      </c>
      <c r="E261" s="187" t="s">
        <v>20</v>
      </c>
      <c r="F261" s="225">
        <f>VLOOKUP(G261,'Input keuzevariabelen'!$E$13:$I$131,2,FALSE)</f>
        <v>2</v>
      </c>
      <c r="G261" s="226" t="s">
        <v>108</v>
      </c>
      <c r="H261" s="232">
        <v>57521.73</v>
      </c>
      <c r="I261" s="227" t="str">
        <f>VLOOKUP(G261,'Input keuzevariabelen'!$E$13:$I$131,3,FALSE)</f>
        <v>kWh</v>
      </c>
      <c r="J261" s="228">
        <f>SUMIFS('Input keuzevariabelen'!$H$13:$H$131,'Input keuzevariabelen'!$E$13:$E$131,Data!G261,'Input keuzevariabelen'!$J$13:$J$131,Data!D261)</f>
        <v>556</v>
      </c>
      <c r="K261" s="227" t="str">
        <f>VLOOKUP(G261,'Input keuzevariabelen'!$E$13:$I$131,5,FALSE)</f>
        <v>gram CO2/kWh</v>
      </c>
      <c r="L261" s="229">
        <f t="shared" si="13"/>
        <v>31.982081880000003</v>
      </c>
      <c r="M261" s="233" t="s">
        <v>203</v>
      </c>
      <c r="N261" s="161"/>
      <c r="O261" s="162"/>
      <c r="T261"/>
    </row>
    <row r="262" spans="3:20" ht="17.399999999999999" thickTop="1" thickBot="1" x14ac:dyDescent="0.35">
      <c r="C262" s="222" t="s">
        <v>168</v>
      </c>
      <c r="D262" s="186">
        <v>2021</v>
      </c>
      <c r="E262" s="187" t="s">
        <v>20</v>
      </c>
      <c r="F262" s="225">
        <f>VLOOKUP(G262,'Input keuzevariabelen'!$E$13:$I$131,2,FALSE)</f>
        <v>2</v>
      </c>
      <c r="G262" s="226" t="s">
        <v>108</v>
      </c>
      <c r="H262" s="232">
        <v>31559.360000000001</v>
      </c>
      <c r="I262" s="227" t="str">
        <f>VLOOKUP(G262,'Input keuzevariabelen'!$E$13:$I$131,3,FALSE)</f>
        <v>kWh</v>
      </c>
      <c r="J262" s="228">
        <f>SUMIFS('Input keuzevariabelen'!$H$13:$H$131,'Input keuzevariabelen'!$E$13:$E$131,Data!G262,'Input keuzevariabelen'!$J$13:$J$131,Data!D262)</f>
        <v>556</v>
      </c>
      <c r="K262" s="227" t="str">
        <f>VLOOKUP(G262,'Input keuzevariabelen'!$E$13:$I$131,5,FALSE)</f>
        <v>gram CO2/kWh</v>
      </c>
      <c r="L262" s="229">
        <f t="shared" si="13"/>
        <v>17.54700416</v>
      </c>
      <c r="M262" s="233" t="s">
        <v>203</v>
      </c>
      <c r="N262" s="161"/>
      <c r="O262" s="162"/>
      <c r="T262"/>
    </row>
    <row r="263" spans="3:20" ht="17.399999999999999" thickTop="1" thickBot="1" x14ac:dyDescent="0.35">
      <c r="C263" s="222" t="s">
        <v>167</v>
      </c>
      <c r="D263" s="186">
        <v>2021</v>
      </c>
      <c r="E263" s="187" t="s">
        <v>20</v>
      </c>
      <c r="F263" s="225">
        <f>VLOOKUP(G263,'Input keuzevariabelen'!$E$13:$I$131,2,FALSE)</f>
        <v>1</v>
      </c>
      <c r="G263" s="226" t="s">
        <v>90</v>
      </c>
      <c r="H263" s="232">
        <v>155.46</v>
      </c>
      <c r="I263" s="227" t="str">
        <f>VLOOKUP(G263,'Input keuzevariabelen'!$E$13:$I$131,3,FALSE)</f>
        <v>liter</v>
      </c>
      <c r="J263" s="228">
        <f>SUMIFS('Input keuzevariabelen'!$H$13:$H$131,'Input keuzevariabelen'!$E$13:$E$131,Data!G263,'Input keuzevariabelen'!$J$13:$J$131,Data!D263)</f>
        <v>1798</v>
      </c>
      <c r="K263" s="227" t="str">
        <f>VLOOKUP(G263,'Input keuzevariabelen'!$E$13:$I$131,5,FALSE)</f>
        <v>gram CO2/liter</v>
      </c>
      <c r="L263" s="229">
        <f t="shared" ref="L263:L265" si="15">H263*J263/1000000</f>
        <v>0.27951708000000003</v>
      </c>
      <c r="M263" s="233" t="s">
        <v>203</v>
      </c>
      <c r="N263" s="161"/>
      <c r="O263" s="162"/>
      <c r="T263"/>
    </row>
    <row r="264" spans="3:20" ht="17.399999999999999" thickTop="1" thickBot="1" x14ac:dyDescent="0.35">
      <c r="C264" s="188" t="s">
        <v>111</v>
      </c>
      <c r="D264" s="186">
        <v>2021</v>
      </c>
      <c r="E264" s="187" t="s">
        <v>20</v>
      </c>
      <c r="F264" s="153">
        <f>VLOOKUP(G264,'Input keuzevariabelen'!$E$13:$I$131,2,FALSE)</f>
        <v>2</v>
      </c>
      <c r="G264" s="161" t="s">
        <v>105</v>
      </c>
      <c r="H264" s="215">
        <f>H159/2</f>
        <v>56</v>
      </c>
      <c r="I264" s="154" t="str">
        <f>VLOOKUP(G264,'Input keuzevariabelen'!$E$13:$I$131,3,FALSE)</f>
        <v>GJ</v>
      </c>
      <c r="J264" s="181">
        <f>SUMIFS('Input keuzevariabelen'!$H$13:$H$131,'Input keuzevariabelen'!$E$13:$E$131,Data!G264,'Input keuzevariabelen'!$J$13:$J$131,Data!D264)</f>
        <v>35970</v>
      </c>
      <c r="K264" s="154" t="str">
        <f>VLOOKUP(G264,'Input keuzevariabelen'!$E$13:$I$131,5,FALSE)</f>
        <v>gram CO2/GJ</v>
      </c>
      <c r="L264" s="213">
        <f t="shared" si="15"/>
        <v>2.0143200000000001</v>
      </c>
      <c r="M264" s="161"/>
      <c r="N264" s="161" t="s">
        <v>189</v>
      </c>
      <c r="O264" s="162" t="s">
        <v>116</v>
      </c>
      <c r="T264"/>
    </row>
    <row r="265" spans="3:20" ht="17.399999999999999" thickTop="1" thickBot="1" x14ac:dyDescent="0.35">
      <c r="C265" s="188" t="s">
        <v>111</v>
      </c>
      <c r="D265" s="186">
        <v>2021</v>
      </c>
      <c r="E265" s="187" t="s">
        <v>20</v>
      </c>
      <c r="F265" s="153">
        <f>VLOOKUP(G265,'Input keuzevariabelen'!$E$13:$I$131,2,FALSE)</f>
        <v>2</v>
      </c>
      <c r="G265" s="161" t="s">
        <v>105</v>
      </c>
      <c r="H265" s="215">
        <f>H160/2</f>
        <v>627.5</v>
      </c>
      <c r="I265" s="154" t="str">
        <f>VLOOKUP(G265,'Input keuzevariabelen'!$E$13:$I$131,3,FALSE)</f>
        <v>GJ</v>
      </c>
      <c r="J265" s="181">
        <f>SUMIFS('Input keuzevariabelen'!$H$13:$H$131,'Input keuzevariabelen'!$E$13:$E$131,Data!G265,'Input keuzevariabelen'!$J$13:$J$131,Data!D265)</f>
        <v>35970</v>
      </c>
      <c r="K265" s="154" t="str">
        <f>VLOOKUP(G265,'Input keuzevariabelen'!$E$13:$I$131,5,FALSE)</f>
        <v>gram CO2/GJ</v>
      </c>
      <c r="L265" s="213">
        <f t="shared" si="15"/>
        <v>22.571175</v>
      </c>
      <c r="M265" s="161"/>
      <c r="N265" s="161" t="s">
        <v>189</v>
      </c>
      <c r="O265" s="162" t="s">
        <v>125</v>
      </c>
      <c r="T265"/>
    </row>
    <row r="266" spans="3:20" ht="17.399999999999999" thickTop="1" thickBot="1" x14ac:dyDescent="0.35">
      <c r="C266" s="188" t="s">
        <v>111</v>
      </c>
      <c r="D266" s="186">
        <v>2021</v>
      </c>
      <c r="E266" s="187" t="s">
        <v>20</v>
      </c>
      <c r="F266" s="153" t="str">
        <f>VLOOKUP(G266,'Input keuzevariabelen'!$E$13:$I$131,2,FALSE)</f>
        <v>bt</v>
      </c>
      <c r="G266" s="161" t="s">
        <v>12</v>
      </c>
      <c r="H266" s="215">
        <v>289585.63</v>
      </c>
      <c r="I266" s="154" t="str">
        <f>VLOOKUP(G266,'Input keuzevariabelen'!$E$13:$I$131,3,FALSE)</f>
        <v>km</v>
      </c>
      <c r="J266" s="181">
        <f>SUMIFS('Input keuzevariabelen'!$H$13:$H$131,'Input keuzevariabelen'!$E$13:$E$131,Data!G266,'Input keuzevariabelen'!$J$13:$J$131,Data!D266)</f>
        <v>195</v>
      </c>
      <c r="K266" s="154" t="str">
        <f>VLOOKUP(G266,'Input keuzevariabelen'!$E$13:$I$131,5,FALSE)</f>
        <v>gram CO2/km</v>
      </c>
      <c r="L266" s="213">
        <f t="shared" ref="L266:L305" si="16">H266*J266/1000000</f>
        <v>56.46919785</v>
      </c>
      <c r="M266" s="161" t="s">
        <v>204</v>
      </c>
      <c r="N266" s="161"/>
      <c r="O266" s="162"/>
      <c r="T266"/>
    </row>
    <row r="267" spans="3:20" ht="17.399999999999999" thickTop="1" thickBot="1" x14ac:dyDescent="0.35">
      <c r="C267" s="188" t="s">
        <v>111</v>
      </c>
      <c r="D267" s="186">
        <v>2021</v>
      </c>
      <c r="E267" s="187" t="s">
        <v>20</v>
      </c>
      <c r="F267" s="153" t="str">
        <f>VLOOKUP(G267,'Input keuzevariabelen'!$E$13:$I$131,2,FALSE)</f>
        <v>bt</v>
      </c>
      <c r="G267" s="161" t="s">
        <v>96</v>
      </c>
      <c r="H267" s="215">
        <v>29835.8</v>
      </c>
      <c r="I267" s="154" t="str">
        <f>VLOOKUP(G267,'Input keuzevariabelen'!$E$13:$I$131,3,FALSE)</f>
        <v>km</v>
      </c>
      <c r="J267" s="181">
        <f>SUMIFS('Input keuzevariabelen'!$H$13:$H$131,'Input keuzevariabelen'!$E$13:$E$131,Data!G267,'Input keuzevariabelen'!$J$13:$J$131,Data!D267)</f>
        <v>15</v>
      </c>
      <c r="K267" s="154" t="str">
        <f>VLOOKUP(G267,'Input keuzevariabelen'!$E$13:$I$131,5,FALSE)</f>
        <v>gram CO2/km</v>
      </c>
      <c r="L267" s="213">
        <f t="shared" si="16"/>
        <v>0.44753700000000002</v>
      </c>
      <c r="M267" s="161" t="s">
        <v>204</v>
      </c>
      <c r="N267" s="161" t="s">
        <v>205</v>
      </c>
      <c r="O267" s="162"/>
      <c r="T267"/>
    </row>
    <row r="268" spans="3:20" s="231" customFormat="1" ht="17.399999999999999" thickTop="1" thickBot="1" x14ac:dyDescent="0.35">
      <c r="C268" s="188" t="s">
        <v>111</v>
      </c>
      <c r="D268" s="186">
        <v>2021</v>
      </c>
      <c r="E268" s="187" t="s">
        <v>20</v>
      </c>
      <c r="F268" s="225"/>
      <c r="G268" s="226" t="s">
        <v>85</v>
      </c>
      <c r="H268" s="232">
        <v>1719</v>
      </c>
      <c r="I268" s="227"/>
      <c r="J268" s="228"/>
      <c r="K268" s="154"/>
      <c r="L268" s="229"/>
      <c r="M268" s="233"/>
      <c r="N268" s="226"/>
      <c r="O268" s="230"/>
      <c r="T268"/>
    </row>
    <row r="269" spans="3:20" ht="17.399999999999999" thickTop="1" thickBot="1" x14ac:dyDescent="0.35">
      <c r="C269" s="188"/>
      <c r="D269" s="161"/>
      <c r="E269" s="189"/>
      <c r="F269" s="153"/>
      <c r="G269" s="161"/>
      <c r="H269" s="215"/>
      <c r="I269" s="154"/>
      <c r="J269" s="181"/>
      <c r="K269" s="154"/>
      <c r="L269" s="213"/>
      <c r="M269" s="161"/>
      <c r="N269" s="161"/>
      <c r="O269" s="162"/>
      <c r="T269"/>
    </row>
    <row r="270" spans="3:20" ht="17.399999999999999" thickTop="1" thickBot="1" x14ac:dyDescent="0.35">
      <c r="C270" s="188" t="s">
        <v>161</v>
      </c>
      <c r="D270" s="161">
        <v>2021</v>
      </c>
      <c r="E270" s="189" t="s">
        <v>16</v>
      </c>
      <c r="F270" s="153">
        <f>VLOOKUP(G270,'Input keuzevariabelen'!$E$13:$I$131,2,FALSE)</f>
        <v>1</v>
      </c>
      <c r="G270" s="161" t="s">
        <v>92</v>
      </c>
      <c r="H270" s="215">
        <v>9215</v>
      </c>
      <c r="I270" s="154" t="str">
        <f>VLOOKUP(G270,'Input keuzevariabelen'!$E$13:$I$131,3,FALSE)</f>
        <v>liter</v>
      </c>
      <c r="J270" s="181">
        <f>SUMIFS('Input keuzevariabelen'!$H$13:$H$131,'Input keuzevariabelen'!$E$13:$E$131,Data!G270,'Input keuzevariabelen'!$J$13:$J$131,Data!D270)</f>
        <v>2784</v>
      </c>
      <c r="K270" s="154" t="str">
        <f>VLOOKUP(G270,'Input keuzevariabelen'!$E$13:$I$131,5,FALSE)</f>
        <v>gram CO2/liter</v>
      </c>
      <c r="L270" s="213">
        <f t="shared" si="16"/>
        <v>25.65456</v>
      </c>
      <c r="M270" s="161" t="s">
        <v>206</v>
      </c>
      <c r="N270" s="161"/>
      <c r="O270" s="162"/>
      <c r="T270"/>
    </row>
    <row r="271" spans="3:20" ht="17.399999999999999" thickTop="1" thickBot="1" x14ac:dyDescent="0.35">
      <c r="C271" s="188" t="s">
        <v>161</v>
      </c>
      <c r="D271" s="161">
        <v>2021</v>
      </c>
      <c r="E271" s="189" t="s">
        <v>16</v>
      </c>
      <c r="F271" s="153">
        <f>VLOOKUP(G271,'Input keuzevariabelen'!$E$13:$I$131,2,FALSE)</f>
        <v>1</v>
      </c>
      <c r="G271" s="161" t="s">
        <v>32</v>
      </c>
      <c r="H271" s="215">
        <v>20145</v>
      </c>
      <c r="I271" s="154" t="str">
        <f>VLOOKUP(G271,'Input keuzevariabelen'!$E$13:$I$131,3,FALSE)</f>
        <v>liter</v>
      </c>
      <c r="J271" s="181">
        <f>SUMIFS('Input keuzevariabelen'!$H$13:$H$131,'Input keuzevariabelen'!$E$13:$E$131,Data!G271,'Input keuzevariabelen'!$J$13:$J$131,Data!D271)</f>
        <v>3262</v>
      </c>
      <c r="K271" s="154" t="str">
        <f>VLOOKUP(G271,'Input keuzevariabelen'!$E$13:$I$131,5,FALSE)</f>
        <v>gram CO2/liter</v>
      </c>
      <c r="L271" s="213">
        <f t="shared" si="16"/>
        <v>65.712990000000005</v>
      </c>
      <c r="M271" s="161" t="s">
        <v>206</v>
      </c>
      <c r="N271" s="161"/>
      <c r="O271" s="162"/>
      <c r="T271"/>
    </row>
    <row r="272" spans="3:20" ht="17.399999999999999" thickTop="1" thickBot="1" x14ac:dyDescent="0.35">
      <c r="C272" s="188" t="s">
        <v>161</v>
      </c>
      <c r="D272" s="161">
        <v>2021</v>
      </c>
      <c r="E272" s="189" t="s">
        <v>16</v>
      </c>
      <c r="F272" s="153">
        <f>VLOOKUP(G272,'Input keuzevariabelen'!$E$13:$I$131,2,FALSE)</f>
        <v>2</v>
      </c>
      <c r="G272" s="161" t="s">
        <v>108</v>
      </c>
      <c r="H272" s="215">
        <v>13866</v>
      </c>
      <c r="I272" s="154" t="str">
        <f>VLOOKUP(G272,'Input keuzevariabelen'!$E$13:$I$131,3,FALSE)</f>
        <v>kWh</v>
      </c>
      <c r="J272" s="181">
        <f>SUMIFS('Input keuzevariabelen'!$H$13:$H$131,'Input keuzevariabelen'!$E$13:$E$131,Data!G272,'Input keuzevariabelen'!$J$13:$J$131,Data!D272)</f>
        <v>556</v>
      </c>
      <c r="K272" s="154" t="str">
        <f>VLOOKUP(G272,'Input keuzevariabelen'!$E$13:$I$131,5,FALSE)</f>
        <v>gram CO2/kWh</v>
      </c>
      <c r="L272" s="213">
        <f t="shared" si="16"/>
        <v>7.7094959999999997</v>
      </c>
      <c r="M272" s="161" t="s">
        <v>206</v>
      </c>
      <c r="N272" s="161"/>
      <c r="O272" s="162"/>
      <c r="T272"/>
    </row>
    <row r="273" spans="3:20" ht="17.399999999999999" thickTop="1" thickBot="1" x14ac:dyDescent="0.35">
      <c r="C273" s="188" t="s">
        <v>150</v>
      </c>
      <c r="D273" s="161">
        <v>2021</v>
      </c>
      <c r="E273" s="189" t="s">
        <v>16</v>
      </c>
      <c r="F273" s="153">
        <f>VLOOKUP(G273,'Input keuzevariabelen'!$E$13:$I$131,2,FALSE)</f>
        <v>1</v>
      </c>
      <c r="G273" s="161" t="s">
        <v>92</v>
      </c>
      <c r="H273" s="215">
        <v>28631</v>
      </c>
      <c r="I273" s="154" t="str">
        <f>VLOOKUP(G273,'Input keuzevariabelen'!$E$13:$I$131,3,FALSE)</f>
        <v>liter</v>
      </c>
      <c r="J273" s="181">
        <f>SUMIFS('Input keuzevariabelen'!$H$13:$H$131,'Input keuzevariabelen'!$E$13:$E$131,Data!G273,'Input keuzevariabelen'!$J$13:$J$131,Data!D273)</f>
        <v>2784</v>
      </c>
      <c r="K273" s="154" t="str">
        <f>VLOOKUP(G273,'Input keuzevariabelen'!$E$13:$I$131,5,FALSE)</f>
        <v>gram CO2/liter</v>
      </c>
      <c r="L273" s="213">
        <f t="shared" si="16"/>
        <v>79.708703999999997</v>
      </c>
      <c r="M273" s="161" t="s">
        <v>207</v>
      </c>
      <c r="N273" s="161"/>
      <c r="O273" s="162"/>
      <c r="T273"/>
    </row>
    <row r="274" spans="3:20" ht="17.399999999999999" thickTop="1" thickBot="1" x14ac:dyDescent="0.35">
      <c r="C274" s="188" t="s">
        <v>150</v>
      </c>
      <c r="D274" s="161">
        <v>2021</v>
      </c>
      <c r="E274" s="189" t="s">
        <v>16</v>
      </c>
      <c r="F274" s="153">
        <f>VLOOKUP(G274,'Input keuzevariabelen'!$E$13:$I$131,2,FALSE)</f>
        <v>1</v>
      </c>
      <c r="G274" s="161" t="s">
        <v>32</v>
      </c>
      <c r="H274" s="215">
        <v>84</v>
      </c>
      <c r="I274" s="154" t="str">
        <f>VLOOKUP(G274,'Input keuzevariabelen'!$E$13:$I$131,3,FALSE)</f>
        <v>liter</v>
      </c>
      <c r="J274" s="181">
        <f>SUMIFS('Input keuzevariabelen'!$H$13:$H$131,'Input keuzevariabelen'!$E$13:$E$131,Data!G274,'Input keuzevariabelen'!$J$13:$J$131,Data!D274)</f>
        <v>3262</v>
      </c>
      <c r="K274" s="154" t="str">
        <f>VLOOKUP(G274,'Input keuzevariabelen'!$E$13:$I$131,5,FALSE)</f>
        <v>gram CO2/liter</v>
      </c>
      <c r="L274" s="213">
        <f t="shared" si="16"/>
        <v>0.27400799999999997</v>
      </c>
      <c r="M274" s="161" t="s">
        <v>207</v>
      </c>
      <c r="N274" s="161"/>
      <c r="O274" s="162"/>
      <c r="T274"/>
    </row>
    <row r="275" spans="3:20" ht="17.399999999999999" thickTop="1" thickBot="1" x14ac:dyDescent="0.35">
      <c r="C275" s="188" t="s">
        <v>150</v>
      </c>
      <c r="D275" s="161">
        <v>2021</v>
      </c>
      <c r="E275" s="189" t="s">
        <v>16</v>
      </c>
      <c r="F275" s="153">
        <f>VLOOKUP(G275,'Input keuzevariabelen'!$E$13:$I$131,2,FALSE)</f>
        <v>2</v>
      </c>
      <c r="G275" s="161" t="s">
        <v>108</v>
      </c>
      <c r="H275" s="215">
        <v>15655</v>
      </c>
      <c r="I275" s="154" t="str">
        <f>VLOOKUP(G275,'Input keuzevariabelen'!$E$13:$I$131,3,FALSE)</f>
        <v>kWh</v>
      </c>
      <c r="J275" s="181">
        <f>SUMIFS('Input keuzevariabelen'!$H$13:$H$131,'Input keuzevariabelen'!$E$13:$E$131,Data!G275,'Input keuzevariabelen'!$J$13:$J$131,Data!D275)</f>
        <v>556</v>
      </c>
      <c r="K275" s="154" t="str">
        <f>VLOOKUP(G275,'Input keuzevariabelen'!$E$13:$I$131,5,FALSE)</f>
        <v>gram CO2/kWh</v>
      </c>
      <c r="L275" s="213">
        <f t="shared" si="16"/>
        <v>8.7041799999999991</v>
      </c>
      <c r="M275" s="161" t="s">
        <v>207</v>
      </c>
      <c r="N275" s="161"/>
      <c r="O275" s="162"/>
      <c r="T275"/>
    </row>
    <row r="276" spans="3:20" ht="17.399999999999999" thickTop="1" thickBot="1" x14ac:dyDescent="0.35">
      <c r="C276" s="188" t="s">
        <v>168</v>
      </c>
      <c r="D276" s="161">
        <v>2021</v>
      </c>
      <c r="E276" s="189" t="s">
        <v>16</v>
      </c>
      <c r="F276" s="153">
        <f>VLOOKUP(G276,'Input keuzevariabelen'!$E$13:$I$131,2,FALSE)</f>
        <v>1</v>
      </c>
      <c r="G276" s="161" t="s">
        <v>32</v>
      </c>
      <c r="H276" s="215">
        <v>7681.53</v>
      </c>
      <c r="I276" s="154" t="str">
        <f>VLOOKUP(G276,'Input keuzevariabelen'!$E$13:$I$131,3,FALSE)</f>
        <v>liter</v>
      </c>
      <c r="J276" s="181">
        <f>SUMIFS('Input keuzevariabelen'!$H$13:$H$131,'Input keuzevariabelen'!$E$13:$E$131,Data!G276,'Input keuzevariabelen'!$J$13:$J$131,Data!D276)</f>
        <v>3262</v>
      </c>
      <c r="K276" s="154" t="str">
        <f>VLOOKUP(G276,'Input keuzevariabelen'!$E$13:$I$131,5,FALSE)</f>
        <v>gram CO2/liter</v>
      </c>
      <c r="L276" s="213">
        <f t="shared" si="16"/>
        <v>25.05715086</v>
      </c>
      <c r="M276" s="161" t="s">
        <v>213</v>
      </c>
      <c r="N276" s="161"/>
      <c r="O276" s="162"/>
      <c r="T276"/>
    </row>
    <row r="277" spans="3:20" ht="17.399999999999999" thickTop="1" thickBot="1" x14ac:dyDescent="0.35">
      <c r="C277" s="188" t="s">
        <v>168</v>
      </c>
      <c r="D277" s="161">
        <v>2021</v>
      </c>
      <c r="E277" s="189" t="s">
        <v>16</v>
      </c>
      <c r="F277" s="153">
        <f>VLOOKUP(G277,'Input keuzevariabelen'!$E$13:$I$131,2,FALSE)</f>
        <v>1</v>
      </c>
      <c r="G277" s="161" t="s">
        <v>32</v>
      </c>
      <c r="H277" s="215">
        <v>1577.35</v>
      </c>
      <c r="I277" s="154" t="str">
        <f>VLOOKUP(G277,'Input keuzevariabelen'!$E$13:$I$131,3,FALSE)</f>
        <v>liter</v>
      </c>
      <c r="J277" s="181">
        <f>SUMIFS('Input keuzevariabelen'!$H$13:$H$131,'Input keuzevariabelen'!$E$13:$E$131,Data!G277,'Input keuzevariabelen'!$J$13:$J$131,Data!D277)</f>
        <v>3262</v>
      </c>
      <c r="K277" s="154" t="str">
        <f>VLOOKUP(G277,'Input keuzevariabelen'!$E$13:$I$131,5,FALSE)</f>
        <v>gram CO2/liter</v>
      </c>
      <c r="L277" s="213">
        <f t="shared" si="16"/>
        <v>5.1453156999999994</v>
      </c>
      <c r="M277" s="161" t="s">
        <v>213</v>
      </c>
      <c r="N277" s="161" t="s">
        <v>208</v>
      </c>
      <c r="O277" s="162"/>
      <c r="T277"/>
    </row>
    <row r="278" spans="3:20" ht="17.399999999999999" thickTop="1" thickBot="1" x14ac:dyDescent="0.35">
      <c r="C278" s="188" t="s">
        <v>168</v>
      </c>
      <c r="D278" s="161">
        <v>2021</v>
      </c>
      <c r="E278" s="189" t="s">
        <v>16</v>
      </c>
      <c r="F278" s="153">
        <f>VLOOKUP(G278,'Input keuzevariabelen'!$E$13:$I$131,2,FALSE)</f>
        <v>2</v>
      </c>
      <c r="G278" s="161" t="s">
        <v>108</v>
      </c>
      <c r="H278" s="215">
        <v>1741</v>
      </c>
      <c r="I278" s="154" t="str">
        <f>VLOOKUP(G278,'Input keuzevariabelen'!$E$13:$I$131,3,FALSE)</f>
        <v>kWh</v>
      </c>
      <c r="J278" s="181">
        <f>SUMIFS('Input keuzevariabelen'!$H$13:$H$131,'Input keuzevariabelen'!$E$13:$E$131,Data!G278,'Input keuzevariabelen'!$J$13:$J$131,Data!D278)</f>
        <v>556</v>
      </c>
      <c r="K278" s="154" t="str">
        <f>VLOOKUP(G278,'Input keuzevariabelen'!$E$13:$I$131,5,FALSE)</f>
        <v>gram CO2/kWh</v>
      </c>
      <c r="L278" s="213">
        <f t="shared" si="16"/>
        <v>0.96799599999999997</v>
      </c>
      <c r="M278" s="161" t="s">
        <v>213</v>
      </c>
      <c r="N278" s="161"/>
      <c r="O278" s="162"/>
      <c r="T278"/>
    </row>
    <row r="279" spans="3:20" ht="17.399999999999999" thickTop="1" thickBot="1" x14ac:dyDescent="0.35">
      <c r="C279" s="188" t="s">
        <v>168</v>
      </c>
      <c r="D279" s="161">
        <v>2021</v>
      </c>
      <c r="E279" s="189" t="s">
        <v>16</v>
      </c>
      <c r="F279" s="153">
        <f>VLOOKUP(G279,'Input keuzevariabelen'!$E$13:$I$131,2,FALSE)</f>
        <v>1</v>
      </c>
      <c r="G279" s="161" t="s">
        <v>92</v>
      </c>
      <c r="H279" s="215">
        <v>65333.33</v>
      </c>
      <c r="I279" s="154" t="str">
        <f>VLOOKUP(G279,'Input keuzevariabelen'!$E$13:$I$131,3,FALSE)</f>
        <v>liter</v>
      </c>
      <c r="J279" s="181">
        <f>SUMIFS('Input keuzevariabelen'!$H$13:$H$131,'Input keuzevariabelen'!$E$13:$E$131,Data!G279,'Input keuzevariabelen'!$J$13:$J$131,Data!D279)</f>
        <v>2784</v>
      </c>
      <c r="K279" s="154" t="str">
        <f>VLOOKUP(G279,'Input keuzevariabelen'!$E$13:$I$131,5,FALSE)</f>
        <v>gram CO2/liter</v>
      </c>
      <c r="L279" s="213">
        <f t="shared" si="16"/>
        <v>181.88799072</v>
      </c>
      <c r="M279" s="161" t="s">
        <v>213</v>
      </c>
      <c r="N279" s="161"/>
      <c r="O279" s="162"/>
      <c r="T279"/>
    </row>
    <row r="280" spans="3:20" ht="17.399999999999999" thickTop="1" thickBot="1" x14ac:dyDescent="0.35">
      <c r="C280" s="188" t="s">
        <v>168</v>
      </c>
      <c r="D280" s="161">
        <v>2021</v>
      </c>
      <c r="E280" s="189" t="s">
        <v>16</v>
      </c>
      <c r="F280" s="153">
        <f>VLOOKUP(G280,'Input keuzevariabelen'!$E$13:$I$131,2,FALSE)</f>
        <v>1</v>
      </c>
      <c r="G280" s="161" t="s">
        <v>92</v>
      </c>
      <c r="H280" s="215">
        <v>6127.73</v>
      </c>
      <c r="I280" s="154" t="str">
        <f>VLOOKUP(G280,'Input keuzevariabelen'!$E$13:$I$131,3,FALSE)</f>
        <v>liter</v>
      </c>
      <c r="J280" s="181">
        <f>SUMIFS('Input keuzevariabelen'!$H$13:$H$131,'Input keuzevariabelen'!$E$13:$E$131,Data!G280,'Input keuzevariabelen'!$J$13:$J$131,Data!D280)</f>
        <v>2784</v>
      </c>
      <c r="K280" s="154" t="str">
        <f>VLOOKUP(G280,'Input keuzevariabelen'!$E$13:$I$131,5,FALSE)</f>
        <v>gram CO2/liter</v>
      </c>
      <c r="L280" s="213">
        <f t="shared" si="16"/>
        <v>17.059600320000001</v>
      </c>
      <c r="M280" s="161" t="s">
        <v>213</v>
      </c>
      <c r="N280" s="161" t="s">
        <v>209</v>
      </c>
      <c r="O280" s="162"/>
      <c r="T280"/>
    </row>
    <row r="281" spans="3:20" ht="17.399999999999999" thickTop="1" thickBot="1" x14ac:dyDescent="0.35">
      <c r="C281" s="188" t="s">
        <v>168</v>
      </c>
      <c r="D281" s="161">
        <v>2021</v>
      </c>
      <c r="E281" s="189" t="s">
        <v>16</v>
      </c>
      <c r="F281" s="153">
        <f>VLOOKUP(G281,'Input keuzevariabelen'!$E$13:$I$131,2,FALSE)</f>
        <v>2</v>
      </c>
      <c r="G281" s="161" t="s">
        <v>108</v>
      </c>
      <c r="H281" s="215">
        <v>2257.39</v>
      </c>
      <c r="I281" s="154" t="str">
        <f>VLOOKUP(G281,'Input keuzevariabelen'!$E$13:$I$131,3,FALSE)</f>
        <v>kWh</v>
      </c>
      <c r="J281" s="181">
        <f>SUMIFS('Input keuzevariabelen'!$H$13:$H$131,'Input keuzevariabelen'!$E$13:$E$131,Data!G281,'Input keuzevariabelen'!$J$13:$J$131,Data!D281)</f>
        <v>556</v>
      </c>
      <c r="K281" s="154" t="str">
        <f>VLOOKUP(G281,'Input keuzevariabelen'!$E$13:$I$131,5,FALSE)</f>
        <v>gram CO2/kWh</v>
      </c>
      <c r="L281" s="213">
        <f t="shared" si="16"/>
        <v>1.2551088399999999</v>
      </c>
      <c r="M281" s="161" t="s">
        <v>213</v>
      </c>
      <c r="N281" s="161" t="s">
        <v>210</v>
      </c>
      <c r="O281" s="162"/>
      <c r="T281"/>
    </row>
    <row r="282" spans="3:20" ht="17.399999999999999" thickTop="1" thickBot="1" x14ac:dyDescent="0.35">
      <c r="C282" s="188" t="s">
        <v>168</v>
      </c>
      <c r="D282" s="161">
        <v>2021</v>
      </c>
      <c r="E282" s="189" t="s">
        <v>16</v>
      </c>
      <c r="F282" s="153">
        <f>VLOOKUP(G282,'Input keuzevariabelen'!$E$13:$I$131,2,FALSE)</f>
        <v>1</v>
      </c>
      <c r="G282" s="161" t="s">
        <v>92</v>
      </c>
      <c r="H282" s="215">
        <v>546.54999999999995</v>
      </c>
      <c r="I282" s="154" t="str">
        <f>VLOOKUP(G282,'Input keuzevariabelen'!$E$13:$I$131,3,FALSE)</f>
        <v>liter</v>
      </c>
      <c r="J282" s="181">
        <f>SUMIFS('Input keuzevariabelen'!$H$13:$H$131,'Input keuzevariabelen'!$E$13:$E$131,Data!G282,'Input keuzevariabelen'!$J$13:$J$131,Data!D282)</f>
        <v>2784</v>
      </c>
      <c r="K282" s="154" t="str">
        <f>VLOOKUP(G282,'Input keuzevariabelen'!$E$13:$I$131,5,FALSE)</f>
        <v>gram CO2/liter</v>
      </c>
      <c r="L282" s="213">
        <f t="shared" si="16"/>
        <v>1.5215951999999999</v>
      </c>
      <c r="M282" s="161" t="s">
        <v>213</v>
      </c>
      <c r="N282" s="161" t="s">
        <v>211</v>
      </c>
      <c r="O282" s="162"/>
      <c r="T282"/>
    </row>
    <row r="283" spans="3:20" ht="17.399999999999999" thickTop="1" thickBot="1" x14ac:dyDescent="0.35">
      <c r="C283" s="188" t="s">
        <v>168</v>
      </c>
      <c r="D283" s="161">
        <v>2021</v>
      </c>
      <c r="E283" s="189" t="s">
        <v>16</v>
      </c>
      <c r="F283" s="153">
        <f>VLOOKUP(G283,'Input keuzevariabelen'!$E$13:$I$131,2,FALSE)</f>
        <v>1</v>
      </c>
      <c r="G283" s="161" t="s">
        <v>92</v>
      </c>
      <c r="H283" s="215">
        <v>474.27</v>
      </c>
      <c r="I283" s="154" t="str">
        <f>VLOOKUP(G283,'Input keuzevariabelen'!$E$13:$I$131,3,FALSE)</f>
        <v>liter</v>
      </c>
      <c r="J283" s="181">
        <f>SUMIFS('Input keuzevariabelen'!$H$13:$H$131,'Input keuzevariabelen'!$E$13:$E$131,Data!G283,'Input keuzevariabelen'!$J$13:$J$131,Data!D283)</f>
        <v>2784</v>
      </c>
      <c r="K283" s="154" t="str">
        <f>VLOOKUP(G283,'Input keuzevariabelen'!$E$13:$I$131,5,FALSE)</f>
        <v>gram CO2/liter</v>
      </c>
      <c r="L283" s="213">
        <f t="shared" si="16"/>
        <v>1.3203676799999999</v>
      </c>
      <c r="M283" s="161" t="s">
        <v>213</v>
      </c>
      <c r="N283" s="161" t="s">
        <v>212</v>
      </c>
      <c r="O283" s="162"/>
      <c r="T283"/>
    </row>
    <row r="284" spans="3:20" ht="17.399999999999999" thickTop="1" thickBot="1" x14ac:dyDescent="0.35">
      <c r="C284" s="188" t="s">
        <v>147</v>
      </c>
      <c r="D284" s="161">
        <v>2021</v>
      </c>
      <c r="E284" s="189" t="s">
        <v>16</v>
      </c>
      <c r="F284" s="153">
        <f>VLOOKUP(G284,'Input keuzevariabelen'!$E$13:$I$131,2,FALSE)</f>
        <v>1</v>
      </c>
      <c r="G284" s="161" t="s">
        <v>92</v>
      </c>
      <c r="H284" s="215">
        <v>28884</v>
      </c>
      <c r="I284" s="154" t="str">
        <f>VLOOKUP(G284,'Input keuzevariabelen'!$E$13:$I$131,3,FALSE)</f>
        <v>liter</v>
      </c>
      <c r="J284" s="181">
        <f>SUMIFS('Input keuzevariabelen'!$H$13:$H$131,'Input keuzevariabelen'!$E$13:$E$131,Data!G284,'Input keuzevariabelen'!$J$13:$J$131,Data!D284)</f>
        <v>2784</v>
      </c>
      <c r="K284" s="154" t="str">
        <f>VLOOKUP(G284,'Input keuzevariabelen'!$E$13:$I$131,5,FALSE)</f>
        <v>gram CO2/liter</v>
      </c>
      <c r="L284" s="213">
        <f t="shared" si="16"/>
        <v>80.413055999999997</v>
      </c>
      <c r="M284" s="161" t="s">
        <v>215</v>
      </c>
      <c r="N284" s="161" t="s">
        <v>214</v>
      </c>
      <c r="O284" s="162"/>
      <c r="T284"/>
    </row>
    <row r="285" spans="3:20" ht="17.399999999999999" thickTop="1" thickBot="1" x14ac:dyDescent="0.35">
      <c r="C285" s="188" t="s">
        <v>147</v>
      </c>
      <c r="D285" s="161">
        <v>2021</v>
      </c>
      <c r="E285" s="189" t="s">
        <v>16</v>
      </c>
      <c r="F285" s="153">
        <f>VLOOKUP(G285,'Input keuzevariabelen'!$E$13:$I$131,2,FALSE)</f>
        <v>1</v>
      </c>
      <c r="G285" s="161" t="s">
        <v>92</v>
      </c>
      <c r="H285" s="215">
        <v>156</v>
      </c>
      <c r="I285" s="154" t="str">
        <f>VLOOKUP(G285,'Input keuzevariabelen'!$E$13:$I$131,3,FALSE)</f>
        <v>liter</v>
      </c>
      <c r="J285" s="181">
        <f>SUMIFS('Input keuzevariabelen'!$H$13:$H$131,'Input keuzevariabelen'!$E$13:$E$131,Data!G285,'Input keuzevariabelen'!$J$13:$J$131,Data!D285)</f>
        <v>2784</v>
      </c>
      <c r="K285" s="154" t="str">
        <f>VLOOKUP(G285,'Input keuzevariabelen'!$E$13:$I$131,5,FALSE)</f>
        <v>gram CO2/liter</v>
      </c>
      <c r="L285" s="213">
        <f t="shared" si="16"/>
        <v>0.43430400000000002</v>
      </c>
      <c r="M285" s="161" t="s">
        <v>215</v>
      </c>
      <c r="N285" s="161" t="s">
        <v>211</v>
      </c>
      <c r="O285" s="162"/>
      <c r="T285"/>
    </row>
    <row r="286" spans="3:20" ht="17.399999999999999" thickTop="1" thickBot="1" x14ac:dyDescent="0.35">
      <c r="C286" s="188" t="s">
        <v>147</v>
      </c>
      <c r="D286" s="161">
        <v>2021</v>
      </c>
      <c r="E286" s="189" t="s">
        <v>16</v>
      </c>
      <c r="F286" s="153">
        <f>VLOOKUP(G286,'Input keuzevariabelen'!$E$13:$I$131,2,FALSE)</f>
        <v>1</v>
      </c>
      <c r="G286" s="161" t="s">
        <v>32</v>
      </c>
      <c r="H286" s="215">
        <v>13471</v>
      </c>
      <c r="I286" s="154" t="str">
        <f>VLOOKUP(G286,'Input keuzevariabelen'!$E$13:$I$131,3,FALSE)</f>
        <v>liter</v>
      </c>
      <c r="J286" s="181">
        <f>SUMIFS('Input keuzevariabelen'!$H$13:$H$131,'Input keuzevariabelen'!$E$13:$E$131,Data!G286,'Input keuzevariabelen'!$J$13:$J$131,Data!D286)</f>
        <v>3262</v>
      </c>
      <c r="K286" s="154" t="str">
        <f>VLOOKUP(G286,'Input keuzevariabelen'!$E$13:$I$131,5,FALSE)</f>
        <v>gram CO2/liter</v>
      </c>
      <c r="L286" s="213">
        <f t="shared" si="16"/>
        <v>43.942402000000001</v>
      </c>
      <c r="M286" s="161" t="s">
        <v>215</v>
      </c>
      <c r="N286" s="161"/>
      <c r="O286" s="162"/>
      <c r="T286"/>
    </row>
    <row r="287" spans="3:20" ht="17.399999999999999" thickTop="1" thickBot="1" x14ac:dyDescent="0.35">
      <c r="C287" s="188" t="s">
        <v>147</v>
      </c>
      <c r="D287" s="161">
        <v>2021</v>
      </c>
      <c r="E287" s="189" t="s">
        <v>16</v>
      </c>
      <c r="F287" s="153">
        <f>VLOOKUP(G287,'Input keuzevariabelen'!$E$13:$I$131,2,FALSE)</f>
        <v>2</v>
      </c>
      <c r="G287" s="161" t="s">
        <v>108</v>
      </c>
      <c r="H287" s="215">
        <v>19077</v>
      </c>
      <c r="I287" s="154" t="str">
        <f>VLOOKUP(G287,'Input keuzevariabelen'!$E$13:$I$131,3,FALSE)</f>
        <v>kWh</v>
      </c>
      <c r="J287" s="181">
        <f>SUMIFS('Input keuzevariabelen'!$H$13:$H$131,'Input keuzevariabelen'!$E$13:$E$131,Data!G287,'Input keuzevariabelen'!$J$13:$J$131,Data!D287)</f>
        <v>556</v>
      </c>
      <c r="K287" s="154" t="str">
        <f>VLOOKUP(G287,'Input keuzevariabelen'!$E$13:$I$131,5,FALSE)</f>
        <v>gram CO2/kWh</v>
      </c>
      <c r="L287" s="213">
        <f t="shared" si="16"/>
        <v>10.606812</v>
      </c>
      <c r="M287" s="161" t="s">
        <v>215</v>
      </c>
      <c r="N287" s="161"/>
      <c r="O287" s="162"/>
      <c r="T287"/>
    </row>
    <row r="288" spans="3:20" ht="17.399999999999999" thickTop="1" thickBot="1" x14ac:dyDescent="0.35">
      <c r="C288" s="188" t="s">
        <v>147</v>
      </c>
      <c r="D288" s="161">
        <v>2021</v>
      </c>
      <c r="E288" s="189" t="s">
        <v>16</v>
      </c>
      <c r="F288" s="153">
        <f>VLOOKUP(G288,'Input keuzevariabelen'!$E$13:$I$131,2,FALSE)</f>
        <v>1</v>
      </c>
      <c r="G288" s="161" t="s">
        <v>92</v>
      </c>
      <c r="H288" s="215">
        <v>9166.2900000000009</v>
      </c>
      <c r="I288" s="154" t="str">
        <f>VLOOKUP(G288,'Input keuzevariabelen'!$E$13:$I$131,3,FALSE)</f>
        <v>liter</v>
      </c>
      <c r="J288" s="181">
        <f>SUMIFS('Input keuzevariabelen'!$H$13:$H$131,'Input keuzevariabelen'!$E$13:$E$131,Data!G288,'Input keuzevariabelen'!$J$13:$J$131,Data!D288)</f>
        <v>2784</v>
      </c>
      <c r="K288" s="154" t="str">
        <f>VLOOKUP(G288,'Input keuzevariabelen'!$E$13:$I$131,5,FALSE)</f>
        <v>gram CO2/liter</v>
      </c>
      <c r="L288" s="213">
        <f t="shared" si="16"/>
        <v>25.518951360000003</v>
      </c>
      <c r="M288" s="161" t="s">
        <v>216</v>
      </c>
      <c r="N288" s="161"/>
      <c r="O288" s="162"/>
      <c r="T288"/>
    </row>
    <row r="289" spans="3:20" ht="17.399999999999999" thickTop="1" thickBot="1" x14ac:dyDescent="0.35">
      <c r="C289" s="188" t="s">
        <v>147</v>
      </c>
      <c r="D289" s="161">
        <v>2021</v>
      </c>
      <c r="E289" s="189" t="s">
        <v>16</v>
      </c>
      <c r="F289" s="153">
        <f>VLOOKUP(G289,'Input keuzevariabelen'!$E$13:$I$131,2,FALSE)</f>
        <v>1</v>
      </c>
      <c r="G289" s="161" t="s">
        <v>32</v>
      </c>
      <c r="H289" s="215">
        <v>1043.8599999999999</v>
      </c>
      <c r="I289" s="154" t="str">
        <f>VLOOKUP(G289,'Input keuzevariabelen'!$E$13:$I$131,3,FALSE)</f>
        <v>liter</v>
      </c>
      <c r="J289" s="181">
        <f>SUMIFS('Input keuzevariabelen'!$H$13:$H$131,'Input keuzevariabelen'!$E$13:$E$131,Data!G289,'Input keuzevariabelen'!$J$13:$J$131,Data!D289)</f>
        <v>3262</v>
      </c>
      <c r="K289" s="154" t="str">
        <f>VLOOKUP(G289,'Input keuzevariabelen'!$E$13:$I$131,5,FALSE)</f>
        <v>gram CO2/liter</v>
      </c>
      <c r="L289" s="213">
        <f t="shared" si="16"/>
        <v>3.4050713199999998</v>
      </c>
      <c r="M289" s="161" t="s">
        <v>216</v>
      </c>
      <c r="N289" s="161"/>
      <c r="O289" s="162"/>
      <c r="T289"/>
    </row>
    <row r="290" spans="3:20" ht="17.399999999999999" thickTop="1" thickBot="1" x14ac:dyDescent="0.35">
      <c r="C290" s="188" t="s">
        <v>147</v>
      </c>
      <c r="D290" s="161">
        <v>2021</v>
      </c>
      <c r="E290" s="189" t="s">
        <v>16</v>
      </c>
      <c r="F290" s="153">
        <f>VLOOKUP(G290,'Input keuzevariabelen'!$E$13:$I$131,2,FALSE)</f>
        <v>2</v>
      </c>
      <c r="G290" s="161" t="s">
        <v>108</v>
      </c>
      <c r="H290" s="215">
        <v>3694.2</v>
      </c>
      <c r="I290" s="154" t="str">
        <f>VLOOKUP(G290,'Input keuzevariabelen'!$E$13:$I$131,3,FALSE)</f>
        <v>kWh</v>
      </c>
      <c r="J290" s="181">
        <f>SUMIFS('Input keuzevariabelen'!$H$13:$H$131,'Input keuzevariabelen'!$E$13:$E$131,Data!G290,'Input keuzevariabelen'!$J$13:$J$131,Data!D290)</f>
        <v>556</v>
      </c>
      <c r="K290" s="154" t="str">
        <f>VLOOKUP(G290,'Input keuzevariabelen'!$E$13:$I$131,5,FALSE)</f>
        <v>gram CO2/kWh</v>
      </c>
      <c r="L290" s="213">
        <f t="shared" si="16"/>
        <v>2.0539752</v>
      </c>
      <c r="M290" s="161" t="s">
        <v>216</v>
      </c>
      <c r="N290" s="161"/>
      <c r="O290" s="162"/>
      <c r="T290"/>
    </row>
    <row r="291" spans="3:20" ht="17.399999999999999" thickTop="1" thickBot="1" x14ac:dyDescent="0.35">
      <c r="C291" s="254" t="s">
        <v>217</v>
      </c>
      <c r="D291" s="161">
        <v>2021</v>
      </c>
      <c r="E291" s="189" t="s">
        <v>16</v>
      </c>
      <c r="F291" s="153">
        <f>VLOOKUP(G291,'Input keuzevariabelen'!$E$13:$I$131,2,FALSE)</f>
        <v>1</v>
      </c>
      <c r="G291" s="161" t="s">
        <v>92</v>
      </c>
      <c r="H291" s="215">
        <v>17155</v>
      </c>
      <c r="I291" s="154" t="str">
        <f>VLOOKUP(G291,'Input keuzevariabelen'!$E$13:$I$131,3,FALSE)</f>
        <v>liter</v>
      </c>
      <c r="J291" s="181">
        <f>SUMIFS('Input keuzevariabelen'!$H$13:$H$131,'Input keuzevariabelen'!$E$13:$E$131,Data!G291,'Input keuzevariabelen'!$J$13:$J$131,Data!D291)</f>
        <v>2784</v>
      </c>
      <c r="K291" s="154" t="str">
        <f>VLOOKUP(G291,'Input keuzevariabelen'!$E$13:$I$131,5,FALSE)</f>
        <v>gram CO2/liter</v>
      </c>
      <c r="L291" s="213">
        <f t="shared" si="16"/>
        <v>47.759520000000002</v>
      </c>
      <c r="M291" s="161" t="s">
        <v>234</v>
      </c>
      <c r="N291" s="161"/>
      <c r="O291" s="162"/>
      <c r="T291"/>
    </row>
    <row r="292" spans="3:20" ht="17.399999999999999" thickTop="1" thickBot="1" x14ac:dyDescent="0.35">
      <c r="C292" s="254" t="s">
        <v>217</v>
      </c>
      <c r="D292" s="161">
        <v>2021</v>
      </c>
      <c r="E292" s="189" t="s">
        <v>16</v>
      </c>
      <c r="F292" s="153">
        <f>VLOOKUP(G292,'Input keuzevariabelen'!$E$13:$I$131,2,FALSE)</f>
        <v>2</v>
      </c>
      <c r="G292" s="161" t="s">
        <v>108</v>
      </c>
      <c r="H292" s="215">
        <v>17504</v>
      </c>
      <c r="I292" s="154" t="str">
        <f>VLOOKUP(G292,'Input keuzevariabelen'!$E$13:$I$131,3,FALSE)</f>
        <v>kWh</v>
      </c>
      <c r="J292" s="181">
        <f>SUMIFS('Input keuzevariabelen'!$H$13:$H$131,'Input keuzevariabelen'!$E$13:$E$131,Data!G292,'Input keuzevariabelen'!$J$13:$J$131,Data!D292)</f>
        <v>556</v>
      </c>
      <c r="K292" s="154" t="str">
        <f>VLOOKUP(G292,'Input keuzevariabelen'!$E$13:$I$131,5,FALSE)</f>
        <v>gram CO2/kWh</v>
      </c>
      <c r="L292" s="213">
        <f t="shared" si="16"/>
        <v>9.7322240000000004</v>
      </c>
      <c r="M292" s="161" t="s">
        <v>234</v>
      </c>
      <c r="N292" s="161"/>
      <c r="O292" s="162"/>
      <c r="T292"/>
    </row>
    <row r="293" spans="3:20" ht="17.399999999999999" thickTop="1" thickBot="1" x14ac:dyDescent="0.35">
      <c r="C293" s="254" t="s">
        <v>168</v>
      </c>
      <c r="D293" s="161">
        <v>2021</v>
      </c>
      <c r="E293" s="189" t="s">
        <v>16</v>
      </c>
      <c r="F293" s="153">
        <f>VLOOKUP(G293,'Input keuzevariabelen'!$E$13:$I$131,2,FALSE)</f>
        <v>1</v>
      </c>
      <c r="G293" s="161" t="s">
        <v>92</v>
      </c>
      <c r="H293" s="215">
        <v>28059</v>
      </c>
      <c r="I293" s="154" t="str">
        <f>VLOOKUP(G293,'Input keuzevariabelen'!$E$13:$I$131,3,FALSE)</f>
        <v>liter</v>
      </c>
      <c r="J293" s="181">
        <f>SUMIFS('Input keuzevariabelen'!$H$13:$H$131,'Input keuzevariabelen'!$E$13:$E$131,Data!G293,'Input keuzevariabelen'!$J$13:$J$131,Data!D293)</f>
        <v>2784</v>
      </c>
      <c r="K293" s="154" t="str">
        <f>VLOOKUP(G293,'Input keuzevariabelen'!$E$13:$I$131,5,FALSE)</f>
        <v>gram CO2/liter</v>
      </c>
      <c r="L293" s="213">
        <f t="shared" si="16"/>
        <v>78.116256000000007</v>
      </c>
      <c r="M293" s="161" t="s">
        <v>219</v>
      </c>
      <c r="N293" s="161"/>
      <c r="O293" s="162"/>
      <c r="T293"/>
    </row>
    <row r="294" spans="3:20" ht="17.399999999999999" thickTop="1" thickBot="1" x14ac:dyDescent="0.35">
      <c r="C294" s="254" t="s">
        <v>168</v>
      </c>
      <c r="D294" s="161">
        <v>2021</v>
      </c>
      <c r="E294" s="189" t="s">
        <v>16</v>
      </c>
      <c r="F294" s="153">
        <f>VLOOKUP(G294,'Input keuzevariabelen'!$E$13:$I$131,2,FALSE)</f>
        <v>1</v>
      </c>
      <c r="G294" s="161" t="s">
        <v>92</v>
      </c>
      <c r="H294" s="215">
        <v>337</v>
      </c>
      <c r="I294" s="154" t="str">
        <f>VLOOKUP(G294,'Input keuzevariabelen'!$E$13:$I$131,3,FALSE)</f>
        <v>liter</v>
      </c>
      <c r="J294" s="181">
        <f>SUMIFS('Input keuzevariabelen'!$H$13:$H$131,'Input keuzevariabelen'!$E$13:$E$131,Data!G294,'Input keuzevariabelen'!$J$13:$J$131,Data!D294)</f>
        <v>2784</v>
      </c>
      <c r="K294" s="154" t="str">
        <f>VLOOKUP(G294,'Input keuzevariabelen'!$E$13:$I$131,5,FALSE)</f>
        <v>gram CO2/liter</v>
      </c>
      <c r="L294" s="213">
        <f t="shared" si="16"/>
        <v>0.93820800000000004</v>
      </c>
      <c r="M294" s="161" t="s">
        <v>219</v>
      </c>
      <c r="N294" s="161" t="s">
        <v>218</v>
      </c>
      <c r="O294" s="162"/>
      <c r="T294"/>
    </row>
    <row r="295" spans="3:20" ht="17.399999999999999" thickTop="1" thickBot="1" x14ac:dyDescent="0.35">
      <c r="C295" s="254" t="s">
        <v>168</v>
      </c>
      <c r="D295" s="161">
        <v>2021</v>
      </c>
      <c r="E295" s="189" t="s">
        <v>16</v>
      </c>
      <c r="F295" s="153">
        <f>VLOOKUP(G295,'Input keuzevariabelen'!$E$13:$I$131,2,FALSE)</f>
        <v>1</v>
      </c>
      <c r="G295" s="161" t="s">
        <v>32</v>
      </c>
      <c r="H295" s="215">
        <v>4272</v>
      </c>
      <c r="I295" s="154" t="str">
        <f>VLOOKUP(G295,'Input keuzevariabelen'!$E$13:$I$131,3,FALSE)</f>
        <v>liter</v>
      </c>
      <c r="J295" s="181">
        <f>SUMIFS('Input keuzevariabelen'!$H$13:$H$131,'Input keuzevariabelen'!$E$13:$E$131,Data!G295,'Input keuzevariabelen'!$J$13:$J$131,Data!D295)</f>
        <v>3262</v>
      </c>
      <c r="K295" s="154" t="str">
        <f>VLOOKUP(G295,'Input keuzevariabelen'!$E$13:$I$131,5,FALSE)</f>
        <v>gram CO2/liter</v>
      </c>
      <c r="L295" s="213">
        <f t="shared" si="16"/>
        <v>13.935264</v>
      </c>
      <c r="M295" s="161" t="s">
        <v>219</v>
      </c>
      <c r="N295" s="161"/>
      <c r="O295" s="162"/>
      <c r="T295"/>
    </row>
    <row r="296" spans="3:20" ht="17.399999999999999" thickTop="1" thickBot="1" x14ac:dyDescent="0.35">
      <c r="C296" s="254" t="s">
        <v>168</v>
      </c>
      <c r="D296" s="161">
        <v>2021</v>
      </c>
      <c r="E296" s="189" t="s">
        <v>16</v>
      </c>
      <c r="F296" s="153">
        <f>VLOOKUP(G296,'Input keuzevariabelen'!$E$13:$I$131,2,FALSE)</f>
        <v>2</v>
      </c>
      <c r="G296" s="161" t="s">
        <v>108</v>
      </c>
      <c r="H296" s="215">
        <v>39013</v>
      </c>
      <c r="I296" s="154" t="str">
        <f>VLOOKUP(G296,'Input keuzevariabelen'!$E$13:$I$131,3,FALSE)</f>
        <v>kWh</v>
      </c>
      <c r="J296" s="181">
        <f>SUMIFS('Input keuzevariabelen'!$H$13:$H$131,'Input keuzevariabelen'!$E$13:$E$131,Data!G296,'Input keuzevariabelen'!$J$13:$J$131,Data!D296)</f>
        <v>556</v>
      </c>
      <c r="K296" s="154" t="str">
        <f>VLOOKUP(G296,'Input keuzevariabelen'!$E$13:$I$131,5,FALSE)</f>
        <v>gram CO2/kWh</v>
      </c>
      <c r="L296" s="213">
        <f t="shared" si="16"/>
        <v>21.691227999999999</v>
      </c>
      <c r="M296" s="161" t="s">
        <v>219</v>
      </c>
      <c r="N296" s="161"/>
      <c r="O296" s="162"/>
      <c r="T296"/>
    </row>
    <row r="297" spans="3:20" ht="17.399999999999999" thickTop="1" thickBot="1" x14ac:dyDescent="0.35">
      <c r="C297" s="254" t="s">
        <v>220</v>
      </c>
      <c r="D297" s="161">
        <v>2021</v>
      </c>
      <c r="E297" s="189" t="s">
        <v>16</v>
      </c>
      <c r="F297" s="153">
        <f>VLOOKUP(G297,'Input keuzevariabelen'!$E$13:$I$131,2,FALSE)</f>
        <v>1</v>
      </c>
      <c r="G297" s="161" t="s">
        <v>92</v>
      </c>
      <c r="H297" s="215">
        <v>17717</v>
      </c>
      <c r="I297" s="154" t="str">
        <f>VLOOKUP(G297,'Input keuzevariabelen'!$E$13:$I$131,3,FALSE)</f>
        <v>liter</v>
      </c>
      <c r="J297" s="181">
        <f>SUMIFS('Input keuzevariabelen'!$H$13:$H$131,'Input keuzevariabelen'!$E$13:$E$131,Data!G297,'Input keuzevariabelen'!$J$13:$J$131,Data!D297)</f>
        <v>2784</v>
      </c>
      <c r="K297" s="154" t="str">
        <f>VLOOKUP(G297,'Input keuzevariabelen'!$E$13:$I$131,5,FALSE)</f>
        <v>gram CO2/liter</v>
      </c>
      <c r="L297" s="213">
        <f t="shared" si="16"/>
        <v>49.324128000000002</v>
      </c>
      <c r="M297" s="161" t="s">
        <v>233</v>
      </c>
      <c r="N297" s="161"/>
      <c r="O297" s="162"/>
      <c r="T297"/>
    </row>
    <row r="298" spans="3:20" ht="17.399999999999999" thickTop="1" thickBot="1" x14ac:dyDescent="0.35">
      <c r="C298" s="254" t="s">
        <v>220</v>
      </c>
      <c r="D298" s="161">
        <v>2021</v>
      </c>
      <c r="E298" s="189" t="s">
        <v>16</v>
      </c>
      <c r="F298" s="153">
        <f>VLOOKUP(G298,'Input keuzevariabelen'!$E$13:$I$131,2,FALSE)</f>
        <v>1</v>
      </c>
      <c r="G298" s="161" t="s">
        <v>32</v>
      </c>
      <c r="H298" s="215">
        <v>18226</v>
      </c>
      <c r="I298" s="154" t="str">
        <f>VLOOKUP(G298,'Input keuzevariabelen'!$E$13:$I$131,3,FALSE)</f>
        <v>liter</v>
      </c>
      <c r="J298" s="181">
        <f>SUMIFS('Input keuzevariabelen'!$H$13:$H$131,'Input keuzevariabelen'!$E$13:$E$131,Data!G298,'Input keuzevariabelen'!$J$13:$J$131,Data!D298)</f>
        <v>3262</v>
      </c>
      <c r="K298" s="154" t="str">
        <f>VLOOKUP(G298,'Input keuzevariabelen'!$E$13:$I$131,5,FALSE)</f>
        <v>gram CO2/liter</v>
      </c>
      <c r="L298" s="213">
        <f t="shared" si="16"/>
        <v>59.453212000000001</v>
      </c>
      <c r="M298" s="161" t="s">
        <v>233</v>
      </c>
      <c r="N298" s="161"/>
      <c r="O298" s="162"/>
      <c r="T298"/>
    </row>
    <row r="299" spans="3:20" ht="17.399999999999999" thickTop="1" thickBot="1" x14ac:dyDescent="0.35">
      <c r="C299" s="254" t="s">
        <v>220</v>
      </c>
      <c r="D299" s="161">
        <v>2021</v>
      </c>
      <c r="E299" s="189" t="s">
        <v>16</v>
      </c>
      <c r="F299" s="153">
        <f>VLOOKUP(G299,'Input keuzevariabelen'!$E$13:$I$131,2,FALSE)</f>
        <v>2</v>
      </c>
      <c r="G299" s="161" t="s">
        <v>108</v>
      </c>
      <c r="H299" s="215">
        <v>18858</v>
      </c>
      <c r="I299" s="154" t="str">
        <f>VLOOKUP(G299,'Input keuzevariabelen'!$E$13:$I$131,3,FALSE)</f>
        <v>kWh</v>
      </c>
      <c r="J299" s="181">
        <f>SUMIFS('Input keuzevariabelen'!$H$13:$H$131,'Input keuzevariabelen'!$E$13:$E$131,Data!G299,'Input keuzevariabelen'!$J$13:$J$131,Data!D299)</f>
        <v>556</v>
      </c>
      <c r="K299" s="154" t="str">
        <f>VLOOKUP(G299,'Input keuzevariabelen'!$E$13:$I$131,5,FALSE)</f>
        <v>gram CO2/kWh</v>
      </c>
      <c r="L299" s="213">
        <f t="shared" si="16"/>
        <v>10.485048000000001</v>
      </c>
      <c r="M299" s="161" t="s">
        <v>233</v>
      </c>
      <c r="N299" s="161"/>
      <c r="O299" s="162"/>
      <c r="T299"/>
    </row>
    <row r="300" spans="3:20" ht="17.399999999999999" thickTop="1" thickBot="1" x14ac:dyDescent="0.35">
      <c r="C300" s="254" t="s">
        <v>111</v>
      </c>
      <c r="D300" s="161">
        <v>2021</v>
      </c>
      <c r="E300" s="189" t="s">
        <v>16</v>
      </c>
      <c r="F300" s="153">
        <f>VLOOKUP(G300,'Input keuzevariabelen'!$E$13:$I$131,2,FALSE)</f>
        <v>1</v>
      </c>
      <c r="G300" s="161" t="s">
        <v>32</v>
      </c>
      <c r="H300" s="215">
        <v>54510.91</v>
      </c>
      <c r="I300" s="154" t="str">
        <f>VLOOKUP(G300,'Input keuzevariabelen'!$E$13:$I$131,3,FALSE)</f>
        <v>liter</v>
      </c>
      <c r="J300" s="181">
        <f>SUMIFS('Input keuzevariabelen'!$H$13:$H$131,'Input keuzevariabelen'!$E$13:$E$131,Data!G300,'Input keuzevariabelen'!$J$13:$J$131,Data!D300)</f>
        <v>3262</v>
      </c>
      <c r="K300" s="154" t="str">
        <f>VLOOKUP(G300,'Input keuzevariabelen'!$E$13:$I$131,5,FALSE)</f>
        <v>gram CO2/liter</v>
      </c>
      <c r="L300" s="213">
        <f t="shared" si="16"/>
        <v>177.81458842000001</v>
      </c>
      <c r="M300" s="161" t="s">
        <v>222</v>
      </c>
      <c r="N300" s="161"/>
      <c r="O300" s="162"/>
      <c r="T300"/>
    </row>
    <row r="301" spans="3:20" ht="17.399999999999999" thickTop="1" thickBot="1" x14ac:dyDescent="0.35">
      <c r="C301" s="254" t="s">
        <v>111</v>
      </c>
      <c r="D301" s="161">
        <v>2021</v>
      </c>
      <c r="E301" s="189" t="s">
        <v>16</v>
      </c>
      <c r="F301" s="153">
        <f>VLOOKUP(G301,'Input keuzevariabelen'!$E$13:$I$131,2,FALSE)</f>
        <v>2</v>
      </c>
      <c r="G301" s="161" t="s">
        <v>108</v>
      </c>
      <c r="H301" s="215">
        <v>22914.98</v>
      </c>
      <c r="I301" s="154" t="str">
        <f>VLOOKUP(G301,'Input keuzevariabelen'!$E$13:$I$131,3,FALSE)</f>
        <v>kWh</v>
      </c>
      <c r="J301" s="181">
        <f>SUMIFS('Input keuzevariabelen'!$H$13:$H$131,'Input keuzevariabelen'!$E$13:$E$131,Data!G301,'Input keuzevariabelen'!$J$13:$J$131,Data!D301)</f>
        <v>556</v>
      </c>
      <c r="K301" s="154" t="str">
        <f>VLOOKUP(G301,'Input keuzevariabelen'!$E$13:$I$131,5,FALSE)</f>
        <v>gram CO2/kWh</v>
      </c>
      <c r="L301" s="213">
        <f t="shared" si="16"/>
        <v>12.740728879999999</v>
      </c>
      <c r="M301" s="161" t="s">
        <v>222</v>
      </c>
      <c r="N301" s="161"/>
      <c r="O301" s="162"/>
      <c r="T301"/>
    </row>
    <row r="302" spans="3:20" ht="17.399999999999999" thickTop="1" thickBot="1" x14ac:dyDescent="0.35">
      <c r="C302" s="254" t="s">
        <v>111</v>
      </c>
      <c r="D302" s="161">
        <v>2021</v>
      </c>
      <c r="E302" s="189" t="s">
        <v>16</v>
      </c>
      <c r="F302" s="153">
        <f>VLOOKUP(G302,'Input keuzevariabelen'!$E$13:$I$131,2,FALSE)</f>
        <v>1</v>
      </c>
      <c r="G302" s="161" t="s">
        <v>92</v>
      </c>
      <c r="H302" s="215">
        <v>277921.45</v>
      </c>
      <c r="I302" s="154" t="str">
        <f>VLOOKUP(G302,'Input keuzevariabelen'!$E$13:$I$131,3,FALSE)</f>
        <v>liter</v>
      </c>
      <c r="J302" s="181">
        <f>SUMIFS('Input keuzevariabelen'!$H$13:$H$131,'Input keuzevariabelen'!$E$13:$E$131,Data!G302,'Input keuzevariabelen'!$J$13:$J$131,Data!D302)</f>
        <v>2784</v>
      </c>
      <c r="K302" s="154" t="str">
        <f>VLOOKUP(G302,'Input keuzevariabelen'!$E$13:$I$131,5,FALSE)</f>
        <v>gram CO2/liter</v>
      </c>
      <c r="L302" s="213">
        <f t="shared" si="16"/>
        <v>773.73331680000013</v>
      </c>
      <c r="M302" s="161" t="s">
        <v>222</v>
      </c>
      <c r="N302" s="161"/>
      <c r="O302" s="162"/>
      <c r="T302"/>
    </row>
    <row r="303" spans="3:20" ht="17.399999999999999" thickTop="1" thickBot="1" x14ac:dyDescent="0.35">
      <c r="C303" s="254" t="s">
        <v>111</v>
      </c>
      <c r="D303" s="161">
        <v>2021</v>
      </c>
      <c r="E303" s="189" t="s">
        <v>16</v>
      </c>
      <c r="F303" s="153">
        <f>VLOOKUP(G303,'Input keuzevariabelen'!$E$13:$I$131,2,FALSE)</f>
        <v>2</v>
      </c>
      <c r="G303" s="161" t="s">
        <v>108</v>
      </c>
      <c r="H303" s="215">
        <v>77385.63</v>
      </c>
      <c r="I303" s="154" t="str">
        <f>VLOOKUP(G303,'Input keuzevariabelen'!$E$13:$I$131,3,FALSE)</f>
        <v>kWh</v>
      </c>
      <c r="J303" s="181">
        <f>SUMIFS('Input keuzevariabelen'!$H$13:$H$131,'Input keuzevariabelen'!$E$13:$E$131,Data!G303,'Input keuzevariabelen'!$J$13:$J$131,Data!D303)</f>
        <v>556</v>
      </c>
      <c r="K303" s="154" t="str">
        <f>VLOOKUP(G303,'Input keuzevariabelen'!$E$13:$I$131,5,FALSE)</f>
        <v>gram CO2/kWh</v>
      </c>
      <c r="L303" s="213">
        <f t="shared" si="16"/>
        <v>43.02641028</v>
      </c>
      <c r="M303" s="161" t="s">
        <v>222</v>
      </c>
      <c r="N303" s="161"/>
      <c r="O303" s="162"/>
      <c r="T303"/>
    </row>
    <row r="304" spans="3:20" ht="17.399999999999999" thickTop="1" thickBot="1" x14ac:dyDescent="0.35">
      <c r="C304" s="254" t="s">
        <v>111</v>
      </c>
      <c r="D304" s="161">
        <v>2021</v>
      </c>
      <c r="E304" s="189" t="s">
        <v>16</v>
      </c>
      <c r="F304" s="153">
        <f>VLOOKUP(G304,'Input keuzevariabelen'!$E$13:$I$131,2,FALSE)</f>
        <v>2</v>
      </c>
      <c r="G304" s="161" t="s">
        <v>108</v>
      </c>
      <c r="H304" s="215">
        <v>9051.25</v>
      </c>
      <c r="I304" s="154" t="str">
        <f>VLOOKUP(G304,'Input keuzevariabelen'!$E$13:$I$131,3,FALSE)</f>
        <v>kWh</v>
      </c>
      <c r="J304" s="181">
        <f>SUMIFS('Input keuzevariabelen'!$H$13:$H$131,'Input keuzevariabelen'!$E$13:$E$131,Data!G304,'Input keuzevariabelen'!$J$13:$J$131,Data!D304)</f>
        <v>556</v>
      </c>
      <c r="K304" s="154" t="str">
        <f>VLOOKUP(G304,'Input keuzevariabelen'!$E$13:$I$131,5,FALSE)</f>
        <v>gram CO2/kWh</v>
      </c>
      <c r="L304" s="213">
        <f t="shared" si="16"/>
        <v>5.0324949999999999</v>
      </c>
      <c r="M304" s="161" t="s">
        <v>222</v>
      </c>
      <c r="N304" s="161" t="s">
        <v>210</v>
      </c>
      <c r="O304" s="162"/>
      <c r="T304"/>
    </row>
    <row r="305" spans="3:20" ht="17.399999999999999" thickTop="1" thickBot="1" x14ac:dyDescent="0.35">
      <c r="C305" s="254" t="s">
        <v>111</v>
      </c>
      <c r="D305" s="161">
        <v>2021</v>
      </c>
      <c r="E305" s="189" t="s">
        <v>16</v>
      </c>
      <c r="F305" s="153">
        <f>VLOOKUP(G305,'Input keuzevariabelen'!$E$13:$I$131,2,FALSE)</f>
        <v>2</v>
      </c>
      <c r="G305" s="161" t="s">
        <v>108</v>
      </c>
      <c r="H305" s="215">
        <v>88901.07</v>
      </c>
      <c r="I305" s="154" t="str">
        <f>VLOOKUP(G305,'Input keuzevariabelen'!$E$13:$I$131,3,FALSE)</f>
        <v>kWh</v>
      </c>
      <c r="J305" s="181">
        <f>SUMIFS('Input keuzevariabelen'!$H$13:$H$131,'Input keuzevariabelen'!$E$13:$E$131,Data!G305,'Input keuzevariabelen'!$J$13:$J$131,Data!D305)</f>
        <v>556</v>
      </c>
      <c r="K305" s="154" t="str">
        <f>VLOOKUP(G305,'Input keuzevariabelen'!$E$13:$I$131,5,FALSE)</f>
        <v>gram CO2/kWh</v>
      </c>
      <c r="L305" s="213">
        <f t="shared" si="16"/>
        <v>49.428994920000001</v>
      </c>
      <c r="M305" s="161" t="s">
        <v>222</v>
      </c>
      <c r="N305" s="161" t="s">
        <v>221</v>
      </c>
      <c r="O305" s="162"/>
      <c r="T305"/>
    </row>
    <row r="306" spans="3:20" ht="17.399999999999999" thickTop="1" thickBot="1" x14ac:dyDescent="0.35">
      <c r="C306" s="254" t="s">
        <v>111</v>
      </c>
      <c r="D306" s="161">
        <v>2021</v>
      </c>
      <c r="E306" s="189" t="s">
        <v>16</v>
      </c>
      <c r="F306" s="153">
        <f>VLOOKUP(G306,'Input keuzevariabelen'!$E$13:$I$131,2,FALSE)</f>
        <v>1</v>
      </c>
      <c r="G306" s="161" t="s">
        <v>32</v>
      </c>
      <c r="H306" s="215">
        <v>50574.92</v>
      </c>
      <c r="I306" s="154" t="str">
        <f>VLOOKUP(G306,'Input keuzevariabelen'!$E$13:$I$131,3,FALSE)</f>
        <v>liter</v>
      </c>
      <c r="J306" s="181">
        <f>SUMIFS('Input keuzevariabelen'!$H$13:$H$131,'Input keuzevariabelen'!$E$13:$E$131,Data!G306,'Input keuzevariabelen'!$J$13:$J$131,Data!D306)</f>
        <v>3262</v>
      </c>
      <c r="K306" s="154" t="str">
        <f>VLOOKUP(G306,'Input keuzevariabelen'!$E$13:$I$131,5,FALSE)</f>
        <v>gram CO2/liter</v>
      </c>
      <c r="L306" s="213">
        <f t="shared" ref="L306:L411" si="17">H306*J306/1000000</f>
        <v>164.97538903999998</v>
      </c>
      <c r="M306" s="161" t="s">
        <v>223</v>
      </c>
      <c r="N306" s="161"/>
      <c r="O306" s="162"/>
      <c r="T306"/>
    </row>
    <row r="307" spans="3:20" ht="17.399999999999999" thickTop="1" thickBot="1" x14ac:dyDescent="0.35">
      <c r="C307" s="254" t="s">
        <v>111</v>
      </c>
      <c r="D307" s="161">
        <v>2021</v>
      </c>
      <c r="E307" s="189" t="s">
        <v>16</v>
      </c>
      <c r="F307" s="153">
        <f>VLOOKUP(G307,'Input keuzevariabelen'!$E$13:$I$131,2,FALSE)</f>
        <v>2</v>
      </c>
      <c r="G307" s="161" t="s">
        <v>108</v>
      </c>
      <c r="H307" s="215">
        <v>47980.06</v>
      </c>
      <c r="I307" s="154" t="str">
        <f>VLOOKUP(G307,'Input keuzevariabelen'!$E$13:$I$131,3,FALSE)</f>
        <v>kWh</v>
      </c>
      <c r="J307" s="181">
        <f>SUMIFS('Input keuzevariabelen'!$H$13:$H$131,'Input keuzevariabelen'!$E$13:$E$131,Data!G307,'Input keuzevariabelen'!$J$13:$J$131,Data!D307)</f>
        <v>556</v>
      </c>
      <c r="K307" s="154" t="str">
        <f>VLOOKUP(G307,'Input keuzevariabelen'!$E$13:$I$131,5,FALSE)</f>
        <v>gram CO2/kWh</v>
      </c>
      <c r="L307" s="213">
        <f t="shared" si="17"/>
        <v>26.67691336</v>
      </c>
      <c r="M307" s="161" t="s">
        <v>223</v>
      </c>
      <c r="N307" s="161"/>
      <c r="O307" s="162"/>
      <c r="T307"/>
    </row>
    <row r="308" spans="3:20" ht="17.399999999999999" thickTop="1" thickBot="1" x14ac:dyDescent="0.35">
      <c r="C308" s="254" t="s">
        <v>111</v>
      </c>
      <c r="D308" s="161">
        <v>2021</v>
      </c>
      <c r="E308" s="189" t="s">
        <v>16</v>
      </c>
      <c r="F308" s="153">
        <f>VLOOKUP(G308,'Input keuzevariabelen'!$E$13:$I$131,2,FALSE)</f>
        <v>1</v>
      </c>
      <c r="G308" s="161" t="s">
        <v>92</v>
      </c>
      <c r="H308" s="215">
        <v>322805.34000000003</v>
      </c>
      <c r="I308" s="154" t="str">
        <f>VLOOKUP(G308,'Input keuzevariabelen'!$E$13:$I$131,3,FALSE)</f>
        <v>liter</v>
      </c>
      <c r="J308" s="181">
        <f>SUMIFS('Input keuzevariabelen'!$H$13:$H$131,'Input keuzevariabelen'!$E$13:$E$131,Data!G308,'Input keuzevariabelen'!$J$13:$J$131,Data!D308)</f>
        <v>2784</v>
      </c>
      <c r="K308" s="154" t="str">
        <f>VLOOKUP(G308,'Input keuzevariabelen'!$E$13:$I$131,5,FALSE)</f>
        <v>gram CO2/liter</v>
      </c>
      <c r="L308" s="213">
        <f t="shared" si="17"/>
        <v>898.6900665600001</v>
      </c>
      <c r="M308" s="161" t="s">
        <v>223</v>
      </c>
      <c r="N308" s="161"/>
      <c r="O308" s="162"/>
      <c r="T308"/>
    </row>
    <row r="309" spans="3:20" ht="17.399999999999999" thickTop="1" thickBot="1" x14ac:dyDescent="0.35">
      <c r="C309" s="254" t="s">
        <v>111</v>
      </c>
      <c r="D309" s="161">
        <v>2021</v>
      </c>
      <c r="E309" s="189" t="s">
        <v>16</v>
      </c>
      <c r="F309" s="153">
        <f>VLOOKUP(G309,'Input keuzevariabelen'!$E$13:$I$131,2,FALSE)</f>
        <v>2</v>
      </c>
      <c r="G309" s="161" t="s">
        <v>108</v>
      </c>
      <c r="H309" s="215">
        <v>89461.84</v>
      </c>
      <c r="I309" s="154" t="str">
        <f>VLOOKUP(G309,'Input keuzevariabelen'!$E$13:$I$131,3,FALSE)</f>
        <v>kWh</v>
      </c>
      <c r="J309" s="181">
        <f>SUMIFS('Input keuzevariabelen'!$H$13:$H$131,'Input keuzevariabelen'!$E$13:$E$131,Data!G309,'Input keuzevariabelen'!$J$13:$J$131,Data!D309)</f>
        <v>556</v>
      </c>
      <c r="K309" s="154" t="str">
        <f>VLOOKUP(G309,'Input keuzevariabelen'!$E$13:$I$131,5,FALSE)</f>
        <v>gram CO2/kWh</v>
      </c>
      <c r="L309" s="213">
        <f t="shared" si="17"/>
        <v>49.740783039999997</v>
      </c>
      <c r="M309" s="161" t="s">
        <v>223</v>
      </c>
      <c r="N309" s="161"/>
      <c r="O309" s="162"/>
      <c r="T309"/>
    </row>
    <row r="310" spans="3:20" ht="17.399999999999999" thickTop="1" thickBot="1" x14ac:dyDescent="0.35">
      <c r="C310" s="254" t="s">
        <v>111</v>
      </c>
      <c r="D310" s="161">
        <v>2021</v>
      </c>
      <c r="E310" s="189" t="s">
        <v>16</v>
      </c>
      <c r="F310" s="153">
        <f>VLOOKUP(G310,'Input keuzevariabelen'!$E$13:$I$131,2,FALSE)</f>
        <v>2</v>
      </c>
      <c r="G310" s="161" t="s">
        <v>108</v>
      </c>
      <c r="H310" s="215">
        <v>10647.79</v>
      </c>
      <c r="I310" s="154" t="str">
        <f>VLOOKUP(G310,'Input keuzevariabelen'!$E$13:$I$131,3,FALSE)</f>
        <v>kWh</v>
      </c>
      <c r="J310" s="181">
        <f>SUMIFS('Input keuzevariabelen'!$H$13:$H$131,'Input keuzevariabelen'!$E$13:$E$131,Data!G310,'Input keuzevariabelen'!$J$13:$J$131,Data!D310)</f>
        <v>556</v>
      </c>
      <c r="K310" s="154" t="str">
        <f>VLOOKUP(G310,'Input keuzevariabelen'!$E$13:$I$131,5,FALSE)</f>
        <v>gram CO2/kWh</v>
      </c>
      <c r="L310" s="213">
        <f t="shared" si="17"/>
        <v>5.9201712400000002</v>
      </c>
      <c r="M310" s="161" t="s">
        <v>223</v>
      </c>
      <c r="N310" s="161" t="s">
        <v>210</v>
      </c>
      <c r="O310" s="162"/>
      <c r="T310"/>
    </row>
    <row r="311" spans="3:20" ht="17.399999999999999" thickTop="1" thickBot="1" x14ac:dyDescent="0.35">
      <c r="C311" s="254" t="s">
        <v>111</v>
      </c>
      <c r="D311" s="161">
        <v>2021</v>
      </c>
      <c r="E311" s="189" t="s">
        <v>16</v>
      </c>
      <c r="F311" s="153">
        <f>VLOOKUP(G311,'Input keuzevariabelen'!$E$13:$I$131,2,FALSE)</f>
        <v>2</v>
      </c>
      <c r="G311" s="161" t="s">
        <v>108</v>
      </c>
      <c r="H311" s="215">
        <v>100193.15</v>
      </c>
      <c r="I311" s="154" t="str">
        <f>VLOOKUP(G311,'Input keuzevariabelen'!$E$13:$I$131,3,FALSE)</f>
        <v>kWh</v>
      </c>
      <c r="J311" s="181">
        <f>SUMIFS('Input keuzevariabelen'!$H$13:$H$131,'Input keuzevariabelen'!$E$13:$E$131,Data!G311,'Input keuzevariabelen'!$J$13:$J$131,Data!D311)</f>
        <v>556</v>
      </c>
      <c r="K311" s="154" t="str">
        <f>VLOOKUP(G311,'Input keuzevariabelen'!$E$13:$I$131,5,FALSE)</f>
        <v>gram CO2/kWh</v>
      </c>
      <c r="L311" s="213">
        <f t="shared" si="17"/>
        <v>55.707391399999999</v>
      </c>
      <c r="M311" s="161" t="s">
        <v>223</v>
      </c>
      <c r="N311" s="161" t="s">
        <v>221</v>
      </c>
      <c r="O311" s="162"/>
      <c r="T311"/>
    </row>
    <row r="312" spans="3:20" ht="17.399999999999999" thickTop="1" thickBot="1" x14ac:dyDescent="0.35">
      <c r="C312" s="254" t="s">
        <v>111</v>
      </c>
      <c r="D312" s="161">
        <v>2021</v>
      </c>
      <c r="E312" s="189" t="s">
        <v>16</v>
      </c>
      <c r="F312" s="153">
        <f>VLOOKUP(G312,'Input keuzevariabelen'!$E$13:$I$131,2,FALSE)</f>
        <v>1</v>
      </c>
      <c r="G312" s="161" t="s">
        <v>32</v>
      </c>
      <c r="H312" s="215">
        <v>79.14</v>
      </c>
      <c r="I312" s="154" t="str">
        <f>VLOOKUP(G312,'Input keuzevariabelen'!$E$13:$I$131,3,FALSE)</f>
        <v>liter</v>
      </c>
      <c r="J312" s="181">
        <f>SUMIFS('Input keuzevariabelen'!$H$13:$H$131,'Input keuzevariabelen'!$E$13:$E$131,Data!G312,'Input keuzevariabelen'!$J$13:$J$131,Data!D312)</f>
        <v>3262</v>
      </c>
      <c r="K312" s="154" t="str">
        <f>VLOOKUP(G312,'Input keuzevariabelen'!$E$13:$I$131,5,FALSE)</f>
        <v>gram CO2/liter</v>
      </c>
      <c r="L312" s="213">
        <f t="shared" si="17"/>
        <v>0.25815467999999997</v>
      </c>
      <c r="M312" s="161" t="s">
        <v>224</v>
      </c>
      <c r="N312" s="161"/>
      <c r="O312" s="162"/>
      <c r="T312"/>
    </row>
    <row r="313" spans="3:20" ht="17.399999999999999" thickTop="1" thickBot="1" x14ac:dyDescent="0.35">
      <c r="C313" s="188" t="s">
        <v>159</v>
      </c>
      <c r="D313" s="161">
        <v>2021</v>
      </c>
      <c r="E313" s="189" t="s">
        <v>16</v>
      </c>
      <c r="F313" s="153">
        <f>VLOOKUP(G313,'Input keuzevariabelen'!$E$13:$I$131,2,FALSE)</f>
        <v>1</v>
      </c>
      <c r="G313" s="161" t="s">
        <v>32</v>
      </c>
      <c r="H313" s="215">
        <v>355.9</v>
      </c>
      <c r="I313" s="154" t="str">
        <f>VLOOKUP(G313,'Input keuzevariabelen'!$E$13:$I$131,3,FALSE)</f>
        <v>liter</v>
      </c>
      <c r="J313" s="181">
        <f>SUMIFS('Input keuzevariabelen'!$H$13:$H$131,'Input keuzevariabelen'!$E$13:$E$131,Data!G313,'Input keuzevariabelen'!$J$13:$J$131,Data!D313)</f>
        <v>3262</v>
      </c>
      <c r="K313" s="154" t="str">
        <f>VLOOKUP(G313,'Input keuzevariabelen'!$E$13:$I$131,5,FALSE)</f>
        <v>gram CO2/liter</v>
      </c>
      <c r="L313" s="213">
        <f t="shared" si="17"/>
        <v>1.1609457999999999</v>
      </c>
      <c r="M313" s="161" t="s">
        <v>224</v>
      </c>
      <c r="N313" s="161"/>
      <c r="O313" s="162"/>
      <c r="T313"/>
    </row>
    <row r="314" spans="3:20" ht="17.399999999999999" thickTop="1" thickBot="1" x14ac:dyDescent="0.35">
      <c r="C314" s="188" t="s">
        <v>159</v>
      </c>
      <c r="D314" s="161">
        <v>2021</v>
      </c>
      <c r="E314" s="189" t="s">
        <v>16</v>
      </c>
      <c r="F314" s="153">
        <f>VLOOKUP(G314,'Input keuzevariabelen'!$E$13:$I$131,2,FALSE)</f>
        <v>1</v>
      </c>
      <c r="G314" s="161" t="s">
        <v>92</v>
      </c>
      <c r="H314" s="215">
        <v>15696.18</v>
      </c>
      <c r="I314" s="154" t="str">
        <f>VLOOKUP(G314,'Input keuzevariabelen'!$E$13:$I$131,3,FALSE)</f>
        <v>liter</v>
      </c>
      <c r="J314" s="181">
        <f>SUMIFS('Input keuzevariabelen'!$H$13:$H$131,'Input keuzevariabelen'!$E$13:$E$131,Data!G314,'Input keuzevariabelen'!$J$13:$J$131,Data!D314)</f>
        <v>2784</v>
      </c>
      <c r="K314" s="154" t="str">
        <f>VLOOKUP(G314,'Input keuzevariabelen'!$E$13:$I$131,5,FALSE)</f>
        <v>gram CO2/liter</v>
      </c>
      <c r="L314" s="213">
        <f t="shared" si="17"/>
        <v>43.698165119999999</v>
      </c>
      <c r="M314" s="161" t="s">
        <v>224</v>
      </c>
      <c r="N314" s="161"/>
      <c r="O314" s="162"/>
      <c r="T314"/>
    </row>
    <row r="315" spans="3:20" ht="17.399999999999999" thickTop="1" thickBot="1" x14ac:dyDescent="0.35">
      <c r="C315" s="188" t="s">
        <v>159</v>
      </c>
      <c r="D315" s="161">
        <v>2021</v>
      </c>
      <c r="E315" s="189" t="s">
        <v>16</v>
      </c>
      <c r="F315" s="153">
        <f>VLOOKUP(G315,'Input keuzevariabelen'!$E$13:$I$131,2,FALSE)</f>
        <v>2</v>
      </c>
      <c r="G315" s="161" t="s">
        <v>108</v>
      </c>
      <c r="H315" s="215">
        <v>4247.08</v>
      </c>
      <c r="I315" s="154" t="str">
        <f>VLOOKUP(G315,'Input keuzevariabelen'!$E$13:$I$131,3,FALSE)</f>
        <v>kWh</v>
      </c>
      <c r="J315" s="181">
        <f>SUMIFS('Input keuzevariabelen'!$H$13:$H$131,'Input keuzevariabelen'!$E$13:$E$131,Data!G315,'Input keuzevariabelen'!$J$13:$J$131,Data!D315)</f>
        <v>556</v>
      </c>
      <c r="K315" s="154" t="str">
        <f>VLOOKUP(G315,'Input keuzevariabelen'!$E$13:$I$131,5,FALSE)</f>
        <v>gram CO2/kWh</v>
      </c>
      <c r="L315" s="213">
        <f t="shared" si="17"/>
        <v>2.3613764800000001</v>
      </c>
      <c r="M315" s="161" t="s">
        <v>224</v>
      </c>
      <c r="N315" s="161"/>
      <c r="O315" s="162"/>
      <c r="T315"/>
    </row>
    <row r="316" spans="3:20" ht="17.399999999999999" thickTop="1" thickBot="1" x14ac:dyDescent="0.35">
      <c r="C316" s="188" t="s">
        <v>159</v>
      </c>
      <c r="D316" s="161">
        <v>2021</v>
      </c>
      <c r="E316" s="189" t="s">
        <v>16</v>
      </c>
      <c r="F316" s="153">
        <f>VLOOKUP(G316,'Input keuzevariabelen'!$E$13:$I$131,2,FALSE)</f>
        <v>2</v>
      </c>
      <c r="G316" s="161" t="s">
        <v>108</v>
      </c>
      <c r="H316" s="215">
        <v>119.58</v>
      </c>
      <c r="I316" s="154" t="str">
        <f>VLOOKUP(G316,'Input keuzevariabelen'!$E$13:$I$131,3,FALSE)</f>
        <v>kWh</v>
      </c>
      <c r="J316" s="181">
        <f>SUMIFS('Input keuzevariabelen'!$H$13:$H$131,'Input keuzevariabelen'!$E$13:$E$131,Data!G316,'Input keuzevariabelen'!$J$13:$J$131,Data!D316)</f>
        <v>556</v>
      </c>
      <c r="K316" s="154" t="str">
        <f>VLOOKUP(G316,'Input keuzevariabelen'!$E$13:$I$131,5,FALSE)</f>
        <v>gram CO2/kWh</v>
      </c>
      <c r="L316" s="213">
        <f t="shared" si="17"/>
        <v>6.6486480000000001E-2</v>
      </c>
      <c r="M316" s="161" t="s">
        <v>224</v>
      </c>
      <c r="N316" s="161" t="s">
        <v>210</v>
      </c>
      <c r="O316" s="162"/>
      <c r="T316"/>
    </row>
    <row r="317" spans="3:20" ht="17.399999999999999" thickTop="1" thickBot="1" x14ac:dyDescent="0.35">
      <c r="C317" s="188" t="s">
        <v>159</v>
      </c>
      <c r="D317" s="161">
        <v>2021</v>
      </c>
      <c r="E317" s="189" t="s">
        <v>16</v>
      </c>
      <c r="F317" s="153">
        <f>VLOOKUP(G317,'Input keuzevariabelen'!$E$13:$I$131,2,FALSE)</f>
        <v>2</v>
      </c>
      <c r="G317" s="161" t="s">
        <v>108</v>
      </c>
      <c r="H317" s="215">
        <v>782.7</v>
      </c>
      <c r="I317" s="154" t="str">
        <f>VLOOKUP(G317,'Input keuzevariabelen'!$E$13:$I$131,3,FALSE)</f>
        <v>kWh</v>
      </c>
      <c r="J317" s="181">
        <f>SUMIFS('Input keuzevariabelen'!$H$13:$H$131,'Input keuzevariabelen'!$E$13:$E$131,Data!G317,'Input keuzevariabelen'!$J$13:$J$131,Data!D317)</f>
        <v>556</v>
      </c>
      <c r="K317" s="154" t="str">
        <f>VLOOKUP(G317,'Input keuzevariabelen'!$E$13:$I$131,5,FALSE)</f>
        <v>gram CO2/kWh</v>
      </c>
      <c r="L317" s="213">
        <f t="shared" si="17"/>
        <v>0.43518119999999999</v>
      </c>
      <c r="M317" s="161" t="s">
        <v>224</v>
      </c>
      <c r="N317" s="161" t="s">
        <v>221</v>
      </c>
      <c r="O317" s="162"/>
      <c r="T317"/>
    </row>
    <row r="318" spans="3:20" ht="17.399999999999999" thickTop="1" thickBot="1" x14ac:dyDescent="0.35">
      <c r="C318" s="188" t="s">
        <v>159</v>
      </c>
      <c r="D318" s="161">
        <v>2021</v>
      </c>
      <c r="E318" s="189" t="s">
        <v>16</v>
      </c>
      <c r="F318" s="153">
        <f>VLOOKUP(G318,'Input keuzevariabelen'!$E$13:$I$131,2,FALSE)</f>
        <v>1</v>
      </c>
      <c r="G318" s="161" t="s">
        <v>92</v>
      </c>
      <c r="H318" s="215">
        <v>71.02</v>
      </c>
      <c r="I318" s="154" t="str">
        <f>VLOOKUP(G318,'Input keuzevariabelen'!$E$13:$I$131,3,FALSE)</f>
        <v>liter</v>
      </c>
      <c r="J318" s="181">
        <f>SUMIFS('Input keuzevariabelen'!$H$13:$H$131,'Input keuzevariabelen'!$E$13:$E$131,Data!G318,'Input keuzevariabelen'!$J$13:$J$131,Data!D318)</f>
        <v>2784</v>
      </c>
      <c r="K318" s="154" t="str">
        <f>VLOOKUP(G318,'Input keuzevariabelen'!$E$13:$I$131,5,FALSE)</f>
        <v>gram CO2/liter</v>
      </c>
      <c r="L318" s="213">
        <f t="shared" si="17"/>
        <v>0.19771967999999998</v>
      </c>
      <c r="M318" s="161" t="s">
        <v>224</v>
      </c>
      <c r="N318" s="161"/>
      <c r="O318" s="162"/>
      <c r="T318"/>
    </row>
    <row r="319" spans="3:20" ht="17.399999999999999" thickTop="1" thickBot="1" x14ac:dyDescent="0.35">
      <c r="C319" s="188" t="s">
        <v>159</v>
      </c>
      <c r="D319" s="161">
        <v>2021</v>
      </c>
      <c r="E319" s="189" t="s">
        <v>16</v>
      </c>
      <c r="F319" s="153">
        <f>VLOOKUP(G319,'Input keuzevariabelen'!$E$13:$I$131,2,FALSE)</f>
        <v>1</v>
      </c>
      <c r="G319" s="161" t="s">
        <v>92</v>
      </c>
      <c r="H319" s="215">
        <v>175.46</v>
      </c>
      <c r="I319" s="154" t="str">
        <f>VLOOKUP(G319,'Input keuzevariabelen'!$E$13:$I$131,3,FALSE)</f>
        <v>liter</v>
      </c>
      <c r="J319" s="181">
        <f>SUMIFS('Input keuzevariabelen'!$H$13:$H$131,'Input keuzevariabelen'!$E$13:$E$131,Data!G319,'Input keuzevariabelen'!$J$13:$J$131,Data!D319)</f>
        <v>2784</v>
      </c>
      <c r="K319" s="154" t="str">
        <f>VLOOKUP(G319,'Input keuzevariabelen'!$E$13:$I$131,5,FALSE)</f>
        <v>gram CO2/liter</v>
      </c>
      <c r="L319" s="213">
        <f t="shared" si="17"/>
        <v>0.48848064000000002</v>
      </c>
      <c r="M319" s="161" t="s">
        <v>224</v>
      </c>
      <c r="N319" s="161"/>
      <c r="O319" s="162"/>
      <c r="T319"/>
    </row>
    <row r="320" spans="3:20" ht="17.399999999999999" thickTop="1" thickBot="1" x14ac:dyDescent="0.35">
      <c r="C320" s="188" t="s">
        <v>159</v>
      </c>
      <c r="D320" s="161">
        <v>2021</v>
      </c>
      <c r="E320" s="189" t="s">
        <v>16</v>
      </c>
      <c r="F320" s="153">
        <f>VLOOKUP(G320,'Input keuzevariabelen'!$E$13:$I$131,2,FALSE)</f>
        <v>1</v>
      </c>
      <c r="G320" s="161" t="s">
        <v>32</v>
      </c>
      <c r="H320" s="215">
        <v>690.33</v>
      </c>
      <c r="I320" s="154" t="str">
        <f>VLOOKUP(G320,'Input keuzevariabelen'!$E$13:$I$131,3,FALSE)</f>
        <v>liter</v>
      </c>
      <c r="J320" s="181">
        <f>SUMIFS('Input keuzevariabelen'!$H$13:$H$131,'Input keuzevariabelen'!$E$13:$E$131,Data!G320,'Input keuzevariabelen'!$J$13:$J$131,Data!D320)</f>
        <v>3262</v>
      </c>
      <c r="K320" s="154" t="str">
        <f>VLOOKUP(G320,'Input keuzevariabelen'!$E$13:$I$131,5,FALSE)</f>
        <v>gram CO2/liter</v>
      </c>
      <c r="L320" s="213">
        <f t="shared" si="17"/>
        <v>2.2518564599999999</v>
      </c>
      <c r="M320" s="161" t="s">
        <v>225</v>
      </c>
      <c r="N320" s="161"/>
      <c r="O320" s="162"/>
      <c r="T320"/>
    </row>
    <row r="321" spans="3:20" ht="17.399999999999999" thickTop="1" thickBot="1" x14ac:dyDescent="0.35">
      <c r="C321" s="188" t="s">
        <v>159</v>
      </c>
      <c r="D321" s="161">
        <v>2021</v>
      </c>
      <c r="E321" s="189" t="s">
        <v>16</v>
      </c>
      <c r="F321" s="153">
        <f>VLOOKUP(G321,'Input keuzevariabelen'!$E$13:$I$131,2,FALSE)</f>
        <v>1</v>
      </c>
      <c r="G321" s="161" t="s">
        <v>92</v>
      </c>
      <c r="H321" s="215">
        <v>20571.86</v>
      </c>
      <c r="I321" s="154" t="str">
        <f>VLOOKUP(G321,'Input keuzevariabelen'!$E$13:$I$131,3,FALSE)</f>
        <v>liter</v>
      </c>
      <c r="J321" s="181">
        <f>SUMIFS('Input keuzevariabelen'!$H$13:$H$131,'Input keuzevariabelen'!$E$13:$E$131,Data!G321,'Input keuzevariabelen'!$J$13:$J$131,Data!D321)</f>
        <v>2784</v>
      </c>
      <c r="K321" s="154" t="str">
        <f>VLOOKUP(G321,'Input keuzevariabelen'!$E$13:$I$131,5,FALSE)</f>
        <v>gram CO2/liter</v>
      </c>
      <c r="L321" s="213">
        <f t="shared" si="17"/>
        <v>57.27205824</v>
      </c>
      <c r="M321" s="161" t="s">
        <v>225</v>
      </c>
      <c r="N321" s="161"/>
      <c r="O321" s="162"/>
      <c r="T321"/>
    </row>
    <row r="322" spans="3:20" ht="17.399999999999999" thickTop="1" thickBot="1" x14ac:dyDescent="0.35">
      <c r="C322" s="188" t="s">
        <v>159</v>
      </c>
      <c r="D322" s="161">
        <v>2021</v>
      </c>
      <c r="E322" s="189" t="s">
        <v>16</v>
      </c>
      <c r="F322" s="153">
        <f>VLOOKUP(G322,'Input keuzevariabelen'!$E$13:$I$131,2,FALSE)</f>
        <v>2</v>
      </c>
      <c r="G322" s="161" t="s">
        <v>108</v>
      </c>
      <c r="H322" s="215">
        <v>6909.2</v>
      </c>
      <c r="I322" s="154" t="str">
        <f>VLOOKUP(G322,'Input keuzevariabelen'!$E$13:$I$131,3,FALSE)</f>
        <v>kWh</v>
      </c>
      <c r="J322" s="181">
        <f>SUMIFS('Input keuzevariabelen'!$H$13:$H$131,'Input keuzevariabelen'!$E$13:$E$131,Data!G322,'Input keuzevariabelen'!$J$13:$J$131,Data!D322)</f>
        <v>556</v>
      </c>
      <c r="K322" s="154" t="str">
        <f>VLOOKUP(G322,'Input keuzevariabelen'!$E$13:$I$131,5,FALSE)</f>
        <v>gram CO2/kWh</v>
      </c>
      <c r="L322" s="213">
        <f t="shared" si="17"/>
        <v>3.8415151999999999</v>
      </c>
      <c r="M322" s="161" t="s">
        <v>225</v>
      </c>
      <c r="N322" s="161"/>
      <c r="O322" s="162"/>
      <c r="T322"/>
    </row>
    <row r="323" spans="3:20" ht="17.399999999999999" thickTop="1" thickBot="1" x14ac:dyDescent="0.35">
      <c r="C323" s="188" t="s">
        <v>159</v>
      </c>
      <c r="D323" s="161">
        <v>2021</v>
      </c>
      <c r="E323" s="189" t="s">
        <v>16</v>
      </c>
      <c r="F323" s="153">
        <f>VLOOKUP(G323,'Input keuzevariabelen'!$E$13:$I$131,2,FALSE)</f>
        <v>2</v>
      </c>
      <c r="G323" s="161" t="s">
        <v>108</v>
      </c>
      <c r="H323" s="215">
        <v>1184.02</v>
      </c>
      <c r="I323" s="154" t="str">
        <f>VLOOKUP(G323,'Input keuzevariabelen'!$E$13:$I$131,3,FALSE)</f>
        <v>kWh</v>
      </c>
      <c r="J323" s="181">
        <f>SUMIFS('Input keuzevariabelen'!$H$13:$H$131,'Input keuzevariabelen'!$E$13:$E$131,Data!G323,'Input keuzevariabelen'!$J$13:$J$131,Data!D323)</f>
        <v>556</v>
      </c>
      <c r="K323" s="154" t="str">
        <f>VLOOKUP(G323,'Input keuzevariabelen'!$E$13:$I$131,5,FALSE)</f>
        <v>gram CO2/kWh</v>
      </c>
      <c r="L323" s="213">
        <f t="shared" si="17"/>
        <v>0.65831512000000003</v>
      </c>
      <c r="M323" s="161" t="s">
        <v>225</v>
      </c>
      <c r="N323" s="161" t="s">
        <v>210</v>
      </c>
      <c r="O323" s="162"/>
      <c r="T323"/>
    </row>
    <row r="324" spans="3:20" ht="17.399999999999999" thickTop="1" thickBot="1" x14ac:dyDescent="0.35">
      <c r="C324" s="188" t="s">
        <v>159</v>
      </c>
      <c r="D324" s="161">
        <v>2021</v>
      </c>
      <c r="E324" s="189" t="s">
        <v>16</v>
      </c>
      <c r="F324" s="153">
        <f>VLOOKUP(G324,'Input keuzevariabelen'!$E$13:$I$131,2,FALSE)</f>
        <v>1</v>
      </c>
      <c r="G324" s="161" t="s">
        <v>92</v>
      </c>
      <c r="H324" s="215">
        <v>229.93</v>
      </c>
      <c r="I324" s="154" t="str">
        <f>VLOOKUP(G324,'Input keuzevariabelen'!$E$13:$I$131,3,FALSE)</f>
        <v>liter</v>
      </c>
      <c r="J324" s="181">
        <f>SUMIFS('Input keuzevariabelen'!$H$13:$H$131,'Input keuzevariabelen'!$E$13:$E$131,Data!G324,'Input keuzevariabelen'!$J$13:$J$131,Data!D324)</f>
        <v>2784</v>
      </c>
      <c r="K324" s="154" t="str">
        <f>VLOOKUP(G324,'Input keuzevariabelen'!$E$13:$I$131,5,FALSE)</f>
        <v>gram CO2/liter</v>
      </c>
      <c r="L324" s="213">
        <f t="shared" si="17"/>
        <v>0.64012511999999999</v>
      </c>
      <c r="M324" s="161" t="s">
        <v>225</v>
      </c>
      <c r="N324" s="161"/>
      <c r="O324" s="162"/>
      <c r="T324"/>
    </row>
    <row r="325" spans="3:20" ht="17.399999999999999" thickTop="1" thickBot="1" x14ac:dyDescent="0.35">
      <c r="C325" s="188" t="s">
        <v>159</v>
      </c>
      <c r="D325" s="161">
        <v>2021</v>
      </c>
      <c r="E325" s="189" t="s">
        <v>16</v>
      </c>
      <c r="F325" s="153">
        <f>VLOOKUP(G325,'Input keuzevariabelen'!$E$13:$I$131,2,FALSE)</f>
        <v>1</v>
      </c>
      <c r="G325" s="161" t="s">
        <v>92</v>
      </c>
      <c r="H325" s="215">
        <v>376.11</v>
      </c>
      <c r="I325" s="154" t="str">
        <f>VLOOKUP(G325,'Input keuzevariabelen'!$E$13:$I$131,3,FALSE)</f>
        <v>liter</v>
      </c>
      <c r="J325" s="181">
        <f>SUMIFS('Input keuzevariabelen'!$H$13:$H$131,'Input keuzevariabelen'!$E$13:$E$131,Data!G325,'Input keuzevariabelen'!$J$13:$J$131,Data!D325)</f>
        <v>2784</v>
      </c>
      <c r="K325" s="154" t="str">
        <f>VLOOKUP(G325,'Input keuzevariabelen'!$E$13:$I$131,5,FALSE)</f>
        <v>gram CO2/liter</v>
      </c>
      <c r="L325" s="213">
        <f t="shared" si="17"/>
        <v>1.0470902399999999</v>
      </c>
      <c r="M325" s="161" t="s">
        <v>225</v>
      </c>
      <c r="N325" s="161"/>
      <c r="O325" s="162"/>
      <c r="T325"/>
    </row>
    <row r="326" spans="3:20" ht="17.399999999999999" thickTop="1" thickBot="1" x14ac:dyDescent="0.35">
      <c r="C326" s="188" t="s">
        <v>159</v>
      </c>
      <c r="D326" s="161">
        <v>2021</v>
      </c>
      <c r="E326" s="189" t="s">
        <v>16</v>
      </c>
      <c r="F326" s="153">
        <f>VLOOKUP(G326,'Input keuzevariabelen'!$E$13:$I$131,2,FALSE)</f>
        <v>2</v>
      </c>
      <c r="G326" s="161" t="s">
        <v>108</v>
      </c>
      <c r="H326" s="215">
        <v>1336.77</v>
      </c>
      <c r="I326" s="154" t="str">
        <f>VLOOKUP(G326,'Input keuzevariabelen'!$E$13:$I$131,3,FALSE)</f>
        <v>kWh</v>
      </c>
      <c r="J326" s="181">
        <f>SUMIFS('Input keuzevariabelen'!$H$13:$H$131,'Input keuzevariabelen'!$E$13:$E$131,Data!G326,'Input keuzevariabelen'!$J$13:$J$131,Data!D326)</f>
        <v>556</v>
      </c>
      <c r="K326" s="154" t="str">
        <f>VLOOKUP(G326,'Input keuzevariabelen'!$E$13:$I$131,5,FALSE)</f>
        <v>gram CO2/kWh</v>
      </c>
      <c r="L326" s="213">
        <f t="shared" si="17"/>
        <v>0.74324411999999995</v>
      </c>
      <c r="M326" s="161" t="s">
        <v>225</v>
      </c>
      <c r="N326" s="161" t="s">
        <v>221</v>
      </c>
      <c r="O326" s="162"/>
      <c r="T326"/>
    </row>
    <row r="327" spans="3:20" ht="17.399999999999999" thickTop="1" thickBot="1" x14ac:dyDescent="0.35">
      <c r="C327" s="254" t="s">
        <v>111</v>
      </c>
      <c r="D327" s="161">
        <v>2021</v>
      </c>
      <c r="E327" s="189" t="s">
        <v>16</v>
      </c>
      <c r="F327" s="153">
        <f>VLOOKUP(G327,'Input keuzevariabelen'!$E$13:$I$131,2,FALSE)</f>
        <v>1</v>
      </c>
      <c r="G327" s="161" t="s">
        <v>32</v>
      </c>
      <c r="H327" s="215">
        <v>4494.78</v>
      </c>
      <c r="I327" s="154" t="str">
        <f>VLOOKUP(G327,'Input keuzevariabelen'!$E$13:$I$131,3,FALSE)</f>
        <v>liter</v>
      </c>
      <c r="J327" s="181">
        <f>SUMIFS('Input keuzevariabelen'!$H$13:$H$131,'Input keuzevariabelen'!$E$13:$E$131,Data!G327,'Input keuzevariabelen'!$J$13:$J$131,Data!D327)</f>
        <v>3262</v>
      </c>
      <c r="K327" s="154" t="str">
        <f>VLOOKUP(G327,'Input keuzevariabelen'!$E$13:$I$131,5,FALSE)</f>
        <v>gram CO2/liter</v>
      </c>
      <c r="L327" s="213">
        <f t="shared" si="17"/>
        <v>14.66197236</v>
      </c>
      <c r="M327" s="161" t="s">
        <v>227</v>
      </c>
      <c r="N327" s="161"/>
      <c r="O327" s="162"/>
      <c r="T327"/>
    </row>
    <row r="328" spans="3:20" ht="17.399999999999999" thickTop="1" thickBot="1" x14ac:dyDescent="0.35">
      <c r="C328" s="254" t="s">
        <v>111</v>
      </c>
      <c r="D328" s="161">
        <v>2021</v>
      </c>
      <c r="E328" s="189" t="s">
        <v>16</v>
      </c>
      <c r="F328" s="153">
        <f>VLOOKUP(G328,'Input keuzevariabelen'!$E$13:$I$131,2,FALSE)</f>
        <v>2</v>
      </c>
      <c r="G328" s="161" t="s">
        <v>108</v>
      </c>
      <c r="H328" s="215">
        <v>321</v>
      </c>
      <c r="I328" s="154" t="str">
        <f>VLOOKUP(G328,'Input keuzevariabelen'!$E$13:$I$131,3,FALSE)</f>
        <v>kWh</v>
      </c>
      <c r="J328" s="181">
        <f>SUMIFS('Input keuzevariabelen'!$H$13:$H$131,'Input keuzevariabelen'!$E$13:$E$131,Data!G328,'Input keuzevariabelen'!$J$13:$J$131,Data!D328)</f>
        <v>556</v>
      </c>
      <c r="K328" s="154" t="str">
        <f>VLOOKUP(G328,'Input keuzevariabelen'!$E$13:$I$131,5,FALSE)</f>
        <v>gram CO2/kWh</v>
      </c>
      <c r="L328" s="213">
        <f t="shared" si="17"/>
        <v>0.178476</v>
      </c>
      <c r="M328" s="161" t="s">
        <v>227</v>
      </c>
      <c r="N328" s="161"/>
      <c r="O328" s="162"/>
      <c r="T328"/>
    </row>
    <row r="329" spans="3:20" ht="17.399999999999999" thickTop="1" thickBot="1" x14ac:dyDescent="0.35">
      <c r="C329" s="254" t="s">
        <v>111</v>
      </c>
      <c r="D329" s="161">
        <v>2021</v>
      </c>
      <c r="E329" s="189" t="s">
        <v>16</v>
      </c>
      <c r="F329" s="153">
        <f>VLOOKUP(G329,'Input keuzevariabelen'!$E$13:$I$131,2,FALSE)</f>
        <v>1</v>
      </c>
      <c r="G329" s="161" t="s">
        <v>92</v>
      </c>
      <c r="H329" s="215">
        <v>7710.35</v>
      </c>
      <c r="I329" s="154" t="str">
        <f>VLOOKUP(G329,'Input keuzevariabelen'!$E$13:$I$131,3,FALSE)</f>
        <v>liter</v>
      </c>
      <c r="J329" s="181">
        <f>SUMIFS('Input keuzevariabelen'!$H$13:$H$131,'Input keuzevariabelen'!$E$13:$E$131,Data!G329,'Input keuzevariabelen'!$J$13:$J$131,Data!D329)</f>
        <v>2784</v>
      </c>
      <c r="K329" s="154" t="str">
        <f>VLOOKUP(G329,'Input keuzevariabelen'!$E$13:$I$131,5,FALSE)</f>
        <v>gram CO2/liter</v>
      </c>
      <c r="L329" s="213">
        <f t="shared" si="17"/>
        <v>21.465614400000003</v>
      </c>
      <c r="M329" s="161" t="s">
        <v>227</v>
      </c>
      <c r="N329" s="161"/>
      <c r="O329" s="162"/>
      <c r="T329"/>
    </row>
    <row r="330" spans="3:20" ht="17.399999999999999" thickTop="1" thickBot="1" x14ac:dyDescent="0.35">
      <c r="C330" s="254" t="s">
        <v>111</v>
      </c>
      <c r="D330" s="161">
        <v>2021</v>
      </c>
      <c r="E330" s="189" t="s">
        <v>16</v>
      </c>
      <c r="F330" s="153">
        <f>VLOOKUP(G330,'Input keuzevariabelen'!$E$13:$I$131,2,FALSE)</f>
        <v>2</v>
      </c>
      <c r="G330" s="161" t="s">
        <v>108</v>
      </c>
      <c r="H330" s="215">
        <v>14470.86</v>
      </c>
      <c r="I330" s="154" t="str">
        <f>VLOOKUP(G330,'Input keuzevariabelen'!$E$13:$I$131,3,FALSE)</f>
        <v>kWh</v>
      </c>
      <c r="J330" s="181">
        <f>SUMIFS('Input keuzevariabelen'!$H$13:$H$131,'Input keuzevariabelen'!$E$13:$E$131,Data!G330,'Input keuzevariabelen'!$J$13:$J$131,Data!D330)</f>
        <v>556</v>
      </c>
      <c r="K330" s="154" t="str">
        <f>VLOOKUP(G330,'Input keuzevariabelen'!$E$13:$I$131,5,FALSE)</f>
        <v>gram CO2/kWh</v>
      </c>
      <c r="L330" s="213">
        <f t="shared" si="17"/>
        <v>8.0457981600000004</v>
      </c>
      <c r="M330" s="161" t="s">
        <v>227</v>
      </c>
      <c r="N330" s="161"/>
      <c r="O330" s="162"/>
      <c r="T330"/>
    </row>
    <row r="331" spans="3:20" ht="17.399999999999999" thickTop="1" thickBot="1" x14ac:dyDescent="0.35">
      <c r="C331" s="254" t="s">
        <v>111</v>
      </c>
      <c r="D331" s="161">
        <v>2021</v>
      </c>
      <c r="E331" s="189" t="s">
        <v>16</v>
      </c>
      <c r="F331" s="153">
        <f>VLOOKUP(G331,'Input keuzevariabelen'!$E$13:$I$131,2,FALSE)</f>
        <v>2</v>
      </c>
      <c r="G331" s="161" t="s">
        <v>108</v>
      </c>
      <c r="H331" s="215">
        <v>539.80999999999995</v>
      </c>
      <c r="I331" s="154" t="str">
        <f>VLOOKUP(G331,'Input keuzevariabelen'!$E$13:$I$131,3,FALSE)</f>
        <v>kWh</v>
      </c>
      <c r="J331" s="181">
        <f>SUMIFS('Input keuzevariabelen'!$H$13:$H$131,'Input keuzevariabelen'!$E$13:$E$131,Data!G331,'Input keuzevariabelen'!$J$13:$J$131,Data!D331)</f>
        <v>556</v>
      </c>
      <c r="K331" s="154" t="str">
        <f>VLOOKUP(G331,'Input keuzevariabelen'!$E$13:$I$131,5,FALSE)</f>
        <v>gram CO2/kWh</v>
      </c>
      <c r="L331" s="213">
        <f t="shared" si="17"/>
        <v>0.30013435999999999</v>
      </c>
      <c r="M331" s="161" t="s">
        <v>227</v>
      </c>
      <c r="N331" s="161" t="s">
        <v>210</v>
      </c>
      <c r="O331" s="162"/>
      <c r="T331"/>
    </row>
    <row r="332" spans="3:20" ht="17.399999999999999" thickTop="1" thickBot="1" x14ac:dyDescent="0.35">
      <c r="C332" s="254" t="s">
        <v>111</v>
      </c>
      <c r="D332" s="161">
        <v>2021</v>
      </c>
      <c r="E332" s="189" t="s">
        <v>16</v>
      </c>
      <c r="F332" s="153">
        <f>VLOOKUP(G332,'Input keuzevariabelen'!$E$13:$I$131,2,FALSE)</f>
        <v>1</v>
      </c>
      <c r="G332" s="161" t="s">
        <v>92</v>
      </c>
      <c r="H332" s="215">
        <v>327.42</v>
      </c>
      <c r="I332" s="154" t="str">
        <f>VLOOKUP(G332,'Input keuzevariabelen'!$E$13:$I$131,3,FALSE)</f>
        <v>liter</v>
      </c>
      <c r="J332" s="181">
        <f>SUMIFS('Input keuzevariabelen'!$H$13:$H$131,'Input keuzevariabelen'!$E$13:$E$131,Data!G332,'Input keuzevariabelen'!$J$13:$J$131,Data!D332)</f>
        <v>2784</v>
      </c>
      <c r="K332" s="154" t="str">
        <f>VLOOKUP(G332,'Input keuzevariabelen'!$E$13:$I$131,5,FALSE)</f>
        <v>gram CO2/liter</v>
      </c>
      <c r="L332" s="213">
        <f t="shared" si="17"/>
        <v>0.91153728000000001</v>
      </c>
      <c r="M332" s="161" t="s">
        <v>227</v>
      </c>
      <c r="N332" s="161" t="s">
        <v>209</v>
      </c>
      <c r="O332" s="162"/>
      <c r="T332"/>
    </row>
    <row r="333" spans="3:20" ht="17.399999999999999" thickTop="1" thickBot="1" x14ac:dyDescent="0.35">
      <c r="C333" s="254" t="s">
        <v>111</v>
      </c>
      <c r="D333" s="161">
        <v>2021</v>
      </c>
      <c r="E333" s="189" t="s">
        <v>16</v>
      </c>
      <c r="F333" s="153">
        <f>VLOOKUP(G333,'Input keuzevariabelen'!$E$13:$I$131,2,FALSE)</f>
        <v>1</v>
      </c>
      <c r="G333" s="161" t="s">
        <v>32</v>
      </c>
      <c r="H333" s="215">
        <v>157.91</v>
      </c>
      <c r="I333" s="154" t="str">
        <f>VLOOKUP(G333,'Input keuzevariabelen'!$E$13:$I$131,3,FALSE)</f>
        <v>liter</v>
      </c>
      <c r="J333" s="181">
        <f>SUMIFS('Input keuzevariabelen'!$H$13:$H$131,'Input keuzevariabelen'!$E$13:$E$131,Data!G333,'Input keuzevariabelen'!$J$13:$J$131,Data!D333)</f>
        <v>3262</v>
      </c>
      <c r="K333" s="154" t="str">
        <f>VLOOKUP(G333,'Input keuzevariabelen'!$E$13:$I$131,5,FALSE)</f>
        <v>gram CO2/liter</v>
      </c>
      <c r="L333" s="213">
        <f t="shared" si="17"/>
        <v>0.51510241999999995</v>
      </c>
      <c r="M333" s="161" t="s">
        <v>227</v>
      </c>
      <c r="N333" s="161" t="s">
        <v>226</v>
      </c>
      <c r="O333" s="162"/>
      <c r="T333"/>
    </row>
    <row r="334" spans="3:20" ht="17.399999999999999" thickTop="1" thickBot="1" x14ac:dyDescent="0.35">
      <c r="C334" s="254" t="s">
        <v>111</v>
      </c>
      <c r="D334" s="161">
        <v>2021</v>
      </c>
      <c r="E334" s="189" t="s">
        <v>16</v>
      </c>
      <c r="F334" s="153">
        <f>VLOOKUP(G334,'Input keuzevariabelen'!$E$13:$I$131,2,FALSE)</f>
        <v>1</v>
      </c>
      <c r="G334" s="161" t="s">
        <v>92</v>
      </c>
      <c r="H334" s="215">
        <v>7.98</v>
      </c>
      <c r="I334" s="154" t="str">
        <f>VLOOKUP(G334,'Input keuzevariabelen'!$E$13:$I$131,3,FALSE)</f>
        <v>liter</v>
      </c>
      <c r="J334" s="181">
        <f>SUMIFS('Input keuzevariabelen'!$H$13:$H$131,'Input keuzevariabelen'!$E$13:$E$131,Data!G334,'Input keuzevariabelen'!$J$13:$J$131,Data!D334)</f>
        <v>2784</v>
      </c>
      <c r="K334" s="154" t="str">
        <f>VLOOKUP(G334,'Input keuzevariabelen'!$E$13:$I$131,5,FALSE)</f>
        <v>gram CO2/liter</v>
      </c>
      <c r="L334" s="213">
        <f t="shared" si="17"/>
        <v>2.2216320000000001E-2</v>
      </c>
      <c r="M334" s="161" t="s">
        <v>227</v>
      </c>
      <c r="N334" s="161"/>
      <c r="O334" s="162"/>
      <c r="T334"/>
    </row>
    <row r="335" spans="3:20" ht="17.399999999999999" thickTop="1" thickBot="1" x14ac:dyDescent="0.35">
      <c r="C335" s="254" t="s">
        <v>111</v>
      </c>
      <c r="D335" s="161">
        <v>2021</v>
      </c>
      <c r="E335" s="189" t="s">
        <v>16</v>
      </c>
      <c r="F335" s="153">
        <f>VLOOKUP(G335,'Input keuzevariabelen'!$E$13:$I$131,2,FALSE)</f>
        <v>1</v>
      </c>
      <c r="G335" s="161" t="s">
        <v>92</v>
      </c>
      <c r="H335" s="215">
        <v>76.16</v>
      </c>
      <c r="I335" s="154" t="str">
        <f>VLOOKUP(G335,'Input keuzevariabelen'!$E$13:$I$131,3,FALSE)</f>
        <v>liter</v>
      </c>
      <c r="J335" s="181">
        <f>SUMIFS('Input keuzevariabelen'!$H$13:$H$131,'Input keuzevariabelen'!$E$13:$E$131,Data!G335,'Input keuzevariabelen'!$J$13:$J$131,Data!D335)</f>
        <v>2784</v>
      </c>
      <c r="K335" s="154" t="str">
        <f>VLOOKUP(G335,'Input keuzevariabelen'!$E$13:$I$131,5,FALSE)</f>
        <v>gram CO2/liter</v>
      </c>
      <c r="L335" s="213">
        <f t="shared" si="17"/>
        <v>0.21202944000000001</v>
      </c>
      <c r="M335" s="161" t="s">
        <v>227</v>
      </c>
      <c r="N335" s="161" t="s">
        <v>212</v>
      </c>
      <c r="O335" s="162"/>
      <c r="T335"/>
    </row>
    <row r="336" spans="3:20" ht="17.399999999999999" thickTop="1" thickBot="1" x14ac:dyDescent="0.35">
      <c r="C336" s="254" t="s">
        <v>111</v>
      </c>
      <c r="D336" s="161">
        <v>2021</v>
      </c>
      <c r="E336" s="189" t="s">
        <v>16</v>
      </c>
      <c r="F336" s="153">
        <f>VLOOKUP(G336,'Input keuzevariabelen'!$E$13:$I$131,2,FALSE)</f>
        <v>2</v>
      </c>
      <c r="G336" s="161" t="s">
        <v>108</v>
      </c>
      <c r="H336" s="215">
        <v>7335.58</v>
      </c>
      <c r="I336" s="154" t="str">
        <f>VLOOKUP(G336,'Input keuzevariabelen'!$E$13:$I$131,3,FALSE)</f>
        <v>kWh</v>
      </c>
      <c r="J336" s="181">
        <f>SUMIFS('Input keuzevariabelen'!$H$13:$H$131,'Input keuzevariabelen'!$E$13:$E$131,Data!G336,'Input keuzevariabelen'!$J$13:$J$131,Data!D336)</f>
        <v>556</v>
      </c>
      <c r="K336" s="154" t="str">
        <f>VLOOKUP(G336,'Input keuzevariabelen'!$E$13:$I$131,5,FALSE)</f>
        <v>gram CO2/kWh</v>
      </c>
      <c r="L336" s="213">
        <f t="shared" si="17"/>
        <v>4.0785824799999997</v>
      </c>
      <c r="M336" s="161" t="s">
        <v>227</v>
      </c>
      <c r="N336" s="161" t="s">
        <v>221</v>
      </c>
      <c r="O336" s="162"/>
      <c r="T336"/>
    </row>
    <row r="337" spans="3:20" ht="17.399999999999999" thickTop="1" thickBot="1" x14ac:dyDescent="0.35">
      <c r="C337" s="254" t="s">
        <v>111</v>
      </c>
      <c r="D337" s="161">
        <v>2021</v>
      </c>
      <c r="E337" s="189" t="s">
        <v>16</v>
      </c>
      <c r="F337" s="153">
        <f>VLOOKUP(G337,'Input keuzevariabelen'!$E$13:$I$131,2,FALSE)</f>
        <v>1</v>
      </c>
      <c r="G337" s="161" t="s">
        <v>32</v>
      </c>
      <c r="H337" s="215">
        <v>6295.84</v>
      </c>
      <c r="I337" s="154" t="str">
        <f>VLOOKUP(G337,'Input keuzevariabelen'!$E$13:$I$131,3,FALSE)</f>
        <v>liter</v>
      </c>
      <c r="J337" s="181">
        <f>SUMIFS('Input keuzevariabelen'!$H$13:$H$131,'Input keuzevariabelen'!$E$13:$E$131,Data!G337,'Input keuzevariabelen'!$J$13:$J$131,Data!D337)</f>
        <v>3262</v>
      </c>
      <c r="K337" s="154" t="str">
        <f>VLOOKUP(G337,'Input keuzevariabelen'!$E$13:$I$131,5,FALSE)</f>
        <v>gram CO2/liter</v>
      </c>
      <c r="L337" s="213">
        <f t="shared" si="17"/>
        <v>20.537030080000001</v>
      </c>
      <c r="M337" s="161" t="s">
        <v>230</v>
      </c>
      <c r="N337" s="161"/>
      <c r="O337" s="162"/>
      <c r="T337"/>
    </row>
    <row r="338" spans="3:20" ht="17.399999999999999" thickTop="1" thickBot="1" x14ac:dyDescent="0.35">
      <c r="C338" s="254" t="s">
        <v>111</v>
      </c>
      <c r="D338" s="161">
        <v>2021</v>
      </c>
      <c r="E338" s="189" t="s">
        <v>16</v>
      </c>
      <c r="F338" s="153">
        <f>VLOOKUP(G338,'Input keuzevariabelen'!$E$13:$I$131,2,FALSE)</f>
        <v>2</v>
      </c>
      <c r="G338" s="161" t="s">
        <v>108</v>
      </c>
      <c r="H338" s="215">
        <v>1892</v>
      </c>
      <c r="I338" s="154" t="str">
        <f>VLOOKUP(G338,'Input keuzevariabelen'!$E$13:$I$131,3,FALSE)</f>
        <v>kWh</v>
      </c>
      <c r="J338" s="181">
        <f>SUMIFS('Input keuzevariabelen'!$H$13:$H$131,'Input keuzevariabelen'!$E$13:$E$131,Data!G338,'Input keuzevariabelen'!$J$13:$J$131,Data!D338)</f>
        <v>556</v>
      </c>
      <c r="K338" s="154" t="str">
        <f>VLOOKUP(G338,'Input keuzevariabelen'!$E$13:$I$131,5,FALSE)</f>
        <v>gram CO2/kWh</v>
      </c>
      <c r="L338" s="213">
        <f t="shared" si="17"/>
        <v>1.051952</v>
      </c>
      <c r="M338" s="161" t="s">
        <v>230</v>
      </c>
      <c r="N338" s="161"/>
      <c r="O338" s="162"/>
      <c r="T338"/>
    </row>
    <row r="339" spans="3:20" ht="17.399999999999999" thickTop="1" thickBot="1" x14ac:dyDescent="0.35">
      <c r="C339" s="254" t="s">
        <v>111</v>
      </c>
      <c r="D339" s="161">
        <v>2021</v>
      </c>
      <c r="E339" s="189" t="s">
        <v>16</v>
      </c>
      <c r="F339" s="153">
        <f>VLOOKUP(G339,'Input keuzevariabelen'!$E$13:$I$131,2,FALSE)</f>
        <v>1</v>
      </c>
      <c r="G339" s="161" t="s">
        <v>92</v>
      </c>
      <c r="H339" s="215">
        <v>11466.24</v>
      </c>
      <c r="I339" s="154" t="str">
        <f>VLOOKUP(G339,'Input keuzevariabelen'!$E$13:$I$131,3,FALSE)</f>
        <v>liter</v>
      </c>
      <c r="J339" s="181">
        <f>SUMIFS('Input keuzevariabelen'!$H$13:$H$131,'Input keuzevariabelen'!$E$13:$E$131,Data!G339,'Input keuzevariabelen'!$J$13:$J$131,Data!D339)</f>
        <v>2784</v>
      </c>
      <c r="K339" s="154" t="str">
        <f>VLOOKUP(G339,'Input keuzevariabelen'!$E$13:$I$131,5,FALSE)</f>
        <v>gram CO2/liter</v>
      </c>
      <c r="L339" s="213">
        <f t="shared" si="17"/>
        <v>31.922012160000001</v>
      </c>
      <c r="M339" s="161" t="s">
        <v>230</v>
      </c>
      <c r="N339" s="161"/>
      <c r="O339" s="162"/>
      <c r="T339"/>
    </row>
    <row r="340" spans="3:20" ht="17.399999999999999" thickTop="1" thickBot="1" x14ac:dyDescent="0.35">
      <c r="C340" s="254" t="s">
        <v>111</v>
      </c>
      <c r="D340" s="161">
        <v>2021</v>
      </c>
      <c r="E340" s="189" t="s">
        <v>16</v>
      </c>
      <c r="F340" s="153">
        <f>VLOOKUP(G340,'Input keuzevariabelen'!$E$13:$I$131,2,FALSE)</f>
        <v>2</v>
      </c>
      <c r="G340" s="161" t="s">
        <v>108</v>
      </c>
      <c r="H340" s="215">
        <v>20586.419999999998</v>
      </c>
      <c r="I340" s="154" t="str">
        <f>VLOOKUP(G340,'Input keuzevariabelen'!$E$13:$I$131,3,FALSE)</f>
        <v>kWh</v>
      </c>
      <c r="J340" s="181">
        <f>SUMIFS('Input keuzevariabelen'!$H$13:$H$131,'Input keuzevariabelen'!$E$13:$E$131,Data!G340,'Input keuzevariabelen'!$J$13:$J$131,Data!D340)</f>
        <v>556</v>
      </c>
      <c r="K340" s="154" t="str">
        <f>VLOOKUP(G340,'Input keuzevariabelen'!$E$13:$I$131,5,FALSE)</f>
        <v>gram CO2/kWh</v>
      </c>
      <c r="L340" s="213">
        <f t="shared" si="17"/>
        <v>11.446049519999999</v>
      </c>
      <c r="M340" s="161" t="s">
        <v>230</v>
      </c>
      <c r="N340" s="161"/>
      <c r="O340" s="162"/>
      <c r="T340"/>
    </row>
    <row r="341" spans="3:20" ht="17.399999999999999" thickTop="1" thickBot="1" x14ac:dyDescent="0.35">
      <c r="C341" s="254" t="s">
        <v>111</v>
      </c>
      <c r="D341" s="161">
        <v>2021</v>
      </c>
      <c r="E341" s="189" t="s">
        <v>16</v>
      </c>
      <c r="F341" s="153">
        <f>VLOOKUP(G341,'Input keuzevariabelen'!$E$13:$I$131,2,FALSE)</f>
        <v>2</v>
      </c>
      <c r="G341" s="161" t="s">
        <v>108</v>
      </c>
      <c r="H341" s="215">
        <v>2401.4899999999998</v>
      </c>
      <c r="I341" s="154" t="str">
        <f>VLOOKUP(G341,'Input keuzevariabelen'!$E$13:$I$131,3,FALSE)</f>
        <v>kWh</v>
      </c>
      <c r="J341" s="181">
        <f>SUMIFS('Input keuzevariabelen'!$H$13:$H$131,'Input keuzevariabelen'!$E$13:$E$131,Data!G341,'Input keuzevariabelen'!$J$13:$J$131,Data!D341)</f>
        <v>556</v>
      </c>
      <c r="K341" s="154" t="str">
        <f>VLOOKUP(G341,'Input keuzevariabelen'!$E$13:$I$131,5,FALSE)</f>
        <v>gram CO2/kWh</v>
      </c>
      <c r="L341" s="213">
        <f t="shared" si="17"/>
        <v>1.3352284399999998</v>
      </c>
      <c r="M341" s="161" t="s">
        <v>230</v>
      </c>
      <c r="N341" s="161" t="s">
        <v>210</v>
      </c>
      <c r="O341" s="162"/>
      <c r="T341"/>
    </row>
    <row r="342" spans="3:20" ht="17.399999999999999" thickTop="1" thickBot="1" x14ac:dyDescent="0.35">
      <c r="C342" s="254" t="s">
        <v>111</v>
      </c>
      <c r="D342" s="161">
        <v>2021</v>
      </c>
      <c r="E342" s="189" t="s">
        <v>16</v>
      </c>
      <c r="F342" s="153">
        <f>VLOOKUP(G342,'Input keuzevariabelen'!$E$13:$I$131,2,FALSE)</f>
        <v>2</v>
      </c>
      <c r="G342" s="161" t="s">
        <v>108</v>
      </c>
      <c r="H342" s="215">
        <v>14426.07</v>
      </c>
      <c r="I342" s="154" t="str">
        <f>VLOOKUP(G342,'Input keuzevariabelen'!$E$13:$I$131,3,FALSE)</f>
        <v>kWh</v>
      </c>
      <c r="J342" s="181">
        <f>SUMIFS('Input keuzevariabelen'!$H$13:$H$131,'Input keuzevariabelen'!$E$13:$E$131,Data!G342,'Input keuzevariabelen'!$J$13:$J$131,Data!D342)</f>
        <v>556</v>
      </c>
      <c r="K342" s="154" t="str">
        <f>VLOOKUP(G342,'Input keuzevariabelen'!$E$13:$I$131,5,FALSE)</f>
        <v>gram CO2/kWh</v>
      </c>
      <c r="L342" s="213">
        <f t="shared" si="17"/>
        <v>8.0208949199999999</v>
      </c>
      <c r="M342" s="161" t="s">
        <v>230</v>
      </c>
      <c r="N342" s="161" t="s">
        <v>221</v>
      </c>
      <c r="O342" s="162"/>
      <c r="T342"/>
    </row>
    <row r="343" spans="3:20" ht="17.399999999999999" thickTop="1" thickBot="1" x14ac:dyDescent="0.35">
      <c r="C343" s="254" t="s">
        <v>111</v>
      </c>
      <c r="D343" s="161">
        <v>2021</v>
      </c>
      <c r="E343" s="189" t="s">
        <v>16</v>
      </c>
      <c r="F343" s="153">
        <f>VLOOKUP(G343,'Input keuzevariabelen'!$E$13:$I$131,2,FALSE)</f>
        <v>1</v>
      </c>
      <c r="G343" s="161" t="s">
        <v>92</v>
      </c>
      <c r="H343" s="215">
        <v>335.22</v>
      </c>
      <c r="I343" s="154" t="str">
        <f>VLOOKUP(G343,'Input keuzevariabelen'!$E$13:$I$131,3,FALSE)</f>
        <v>liter</v>
      </c>
      <c r="J343" s="181">
        <f>SUMIFS('Input keuzevariabelen'!$H$13:$H$131,'Input keuzevariabelen'!$E$13:$E$131,Data!G343,'Input keuzevariabelen'!$J$13:$J$131,Data!D343)</f>
        <v>2784</v>
      </c>
      <c r="K343" s="154" t="str">
        <f>VLOOKUP(G343,'Input keuzevariabelen'!$E$13:$I$131,5,FALSE)</f>
        <v>gram CO2/liter</v>
      </c>
      <c r="L343" s="213">
        <f t="shared" si="17"/>
        <v>0.93325248000000005</v>
      </c>
      <c r="M343" s="161" t="s">
        <v>230</v>
      </c>
      <c r="N343" s="161" t="s">
        <v>228</v>
      </c>
      <c r="O343" s="162"/>
      <c r="T343"/>
    </row>
    <row r="344" spans="3:20" ht="17.399999999999999" thickTop="1" thickBot="1" x14ac:dyDescent="0.35">
      <c r="C344" s="254" t="s">
        <v>111</v>
      </c>
      <c r="D344" s="161">
        <v>2021</v>
      </c>
      <c r="E344" s="189" t="s">
        <v>16</v>
      </c>
      <c r="F344" s="153">
        <f>VLOOKUP(G344,'Input keuzevariabelen'!$E$13:$I$131,2,FALSE)</f>
        <v>1</v>
      </c>
      <c r="G344" s="161" t="s">
        <v>32</v>
      </c>
      <c r="H344" s="215">
        <v>203.59</v>
      </c>
      <c r="I344" s="154" t="str">
        <f>VLOOKUP(G344,'Input keuzevariabelen'!$E$13:$I$131,3,FALSE)</f>
        <v>liter</v>
      </c>
      <c r="J344" s="181">
        <f>SUMIFS('Input keuzevariabelen'!$H$13:$H$131,'Input keuzevariabelen'!$E$13:$E$131,Data!G344,'Input keuzevariabelen'!$J$13:$J$131,Data!D344)</f>
        <v>3262</v>
      </c>
      <c r="K344" s="154" t="str">
        <f>VLOOKUP(G344,'Input keuzevariabelen'!$E$13:$I$131,5,FALSE)</f>
        <v>gram CO2/liter</v>
      </c>
      <c r="L344" s="213">
        <f t="shared" si="17"/>
        <v>0.66411058000000001</v>
      </c>
      <c r="M344" s="161" t="s">
        <v>230</v>
      </c>
      <c r="N344" s="161" t="s">
        <v>229</v>
      </c>
      <c r="O344" s="162"/>
      <c r="T344"/>
    </row>
    <row r="345" spans="3:20" ht="17.399999999999999" thickTop="1" thickBot="1" x14ac:dyDescent="0.35">
      <c r="C345" s="254" t="s">
        <v>111</v>
      </c>
      <c r="D345" s="161">
        <v>2021</v>
      </c>
      <c r="E345" s="189" t="s">
        <v>16</v>
      </c>
      <c r="F345" s="153">
        <f>VLOOKUP(G345,'Input keuzevariabelen'!$E$13:$I$131,2,FALSE)</f>
        <v>1</v>
      </c>
      <c r="G345" s="161" t="s">
        <v>92</v>
      </c>
      <c r="H345" s="215">
        <v>78.36</v>
      </c>
      <c r="I345" s="154" t="str">
        <f>VLOOKUP(G345,'Input keuzevariabelen'!$E$13:$I$131,3,FALSE)</f>
        <v>liter</v>
      </c>
      <c r="J345" s="181">
        <f>SUMIFS('Input keuzevariabelen'!$H$13:$H$131,'Input keuzevariabelen'!$E$13:$E$131,Data!G345,'Input keuzevariabelen'!$J$13:$J$131,Data!D345)</f>
        <v>2784</v>
      </c>
      <c r="K345" s="154" t="str">
        <f>VLOOKUP(G345,'Input keuzevariabelen'!$E$13:$I$131,5,FALSE)</f>
        <v>gram CO2/liter</v>
      </c>
      <c r="L345" s="213">
        <f t="shared" si="17"/>
        <v>0.21815424</v>
      </c>
      <c r="M345" s="161" t="s">
        <v>230</v>
      </c>
      <c r="N345" s="161" t="s">
        <v>212</v>
      </c>
      <c r="O345" s="162"/>
      <c r="T345"/>
    </row>
    <row r="346" spans="3:20" ht="17.399999999999999" thickTop="1" thickBot="1" x14ac:dyDescent="0.35">
      <c r="C346" s="254" t="s">
        <v>111</v>
      </c>
      <c r="D346" s="161">
        <v>2021</v>
      </c>
      <c r="E346" s="189" t="s">
        <v>16</v>
      </c>
      <c r="F346" s="153">
        <f>VLOOKUP(G346,'Input keuzevariabelen'!$E$13:$I$131,2,FALSE)</f>
        <v>1</v>
      </c>
      <c r="G346" s="161" t="s">
        <v>32</v>
      </c>
      <c r="H346" s="215">
        <v>499.97</v>
      </c>
      <c r="I346" s="154" t="str">
        <f>VLOOKUP(G346,'Input keuzevariabelen'!$E$13:$I$131,3,FALSE)</f>
        <v>liter</v>
      </c>
      <c r="J346" s="181">
        <f>SUMIFS('Input keuzevariabelen'!$H$13:$H$131,'Input keuzevariabelen'!$E$13:$E$131,Data!G346,'Input keuzevariabelen'!$J$13:$J$131,Data!D346)</f>
        <v>3262</v>
      </c>
      <c r="K346" s="154" t="str">
        <f>VLOOKUP(G346,'Input keuzevariabelen'!$E$13:$I$131,5,FALSE)</f>
        <v>gram CO2/liter</v>
      </c>
      <c r="L346" s="213">
        <f t="shared" si="17"/>
        <v>1.6309021400000001</v>
      </c>
      <c r="M346" s="161" t="s">
        <v>231</v>
      </c>
      <c r="N346" s="161"/>
      <c r="O346" s="162"/>
      <c r="T346"/>
    </row>
    <row r="347" spans="3:20" ht="17.399999999999999" thickTop="1" thickBot="1" x14ac:dyDescent="0.35">
      <c r="C347" s="254" t="s">
        <v>111</v>
      </c>
      <c r="D347" s="161">
        <v>2021</v>
      </c>
      <c r="E347" s="189" t="s">
        <v>16</v>
      </c>
      <c r="F347" s="153">
        <f>VLOOKUP(G347,'Input keuzevariabelen'!$E$13:$I$131,2,FALSE)</f>
        <v>1</v>
      </c>
      <c r="G347" s="161" t="s">
        <v>92</v>
      </c>
      <c r="H347" s="215">
        <v>230.05</v>
      </c>
      <c r="I347" s="154" t="str">
        <f>VLOOKUP(G347,'Input keuzevariabelen'!$E$13:$I$131,3,FALSE)</f>
        <v>liter</v>
      </c>
      <c r="J347" s="181">
        <f>SUMIFS('Input keuzevariabelen'!$H$13:$H$131,'Input keuzevariabelen'!$E$13:$E$131,Data!G347,'Input keuzevariabelen'!$J$13:$J$131,Data!D347)</f>
        <v>2784</v>
      </c>
      <c r="K347" s="154" t="str">
        <f>VLOOKUP(G347,'Input keuzevariabelen'!$E$13:$I$131,5,FALSE)</f>
        <v>gram CO2/liter</v>
      </c>
      <c r="L347" s="213">
        <f t="shared" si="17"/>
        <v>0.64045920000000012</v>
      </c>
      <c r="M347" s="161" t="s">
        <v>231</v>
      </c>
      <c r="N347" s="161"/>
      <c r="O347" s="162"/>
      <c r="T347"/>
    </row>
    <row r="348" spans="3:20" ht="17.399999999999999" thickTop="1" thickBot="1" x14ac:dyDescent="0.35">
      <c r="C348" s="254" t="s">
        <v>111</v>
      </c>
      <c r="D348" s="161">
        <v>2021</v>
      </c>
      <c r="E348" s="189" t="s">
        <v>16</v>
      </c>
      <c r="F348" s="153">
        <f>VLOOKUP(G348,'Input keuzevariabelen'!$E$13:$I$131,2,FALSE)</f>
        <v>2</v>
      </c>
      <c r="G348" s="161" t="s">
        <v>108</v>
      </c>
      <c r="H348" s="215">
        <v>569.66999999999996</v>
      </c>
      <c r="I348" s="154" t="str">
        <f>VLOOKUP(G348,'Input keuzevariabelen'!$E$13:$I$131,3,FALSE)</f>
        <v>kWh</v>
      </c>
      <c r="J348" s="181">
        <f>SUMIFS('Input keuzevariabelen'!$H$13:$H$131,'Input keuzevariabelen'!$E$13:$E$131,Data!G348,'Input keuzevariabelen'!$J$13:$J$131,Data!D348)</f>
        <v>556</v>
      </c>
      <c r="K348" s="154" t="str">
        <f>VLOOKUP(G348,'Input keuzevariabelen'!$E$13:$I$131,5,FALSE)</f>
        <v>gram CO2/kWh</v>
      </c>
      <c r="L348" s="213">
        <f t="shared" si="17"/>
        <v>0.31673651999999997</v>
      </c>
      <c r="M348" s="161" t="s">
        <v>231</v>
      </c>
      <c r="N348" s="161"/>
      <c r="O348" s="162"/>
      <c r="T348"/>
    </row>
    <row r="349" spans="3:20" ht="17.399999999999999" thickTop="1" thickBot="1" x14ac:dyDescent="0.35">
      <c r="C349" s="254" t="s">
        <v>111</v>
      </c>
      <c r="D349" s="161">
        <v>2021</v>
      </c>
      <c r="E349" s="189" t="s">
        <v>16</v>
      </c>
      <c r="F349" s="153">
        <f>VLOOKUP(G349,'Input keuzevariabelen'!$E$13:$I$131,2,FALSE)</f>
        <v>2</v>
      </c>
      <c r="G349" s="161" t="s">
        <v>108</v>
      </c>
      <c r="H349" s="215">
        <v>5.03</v>
      </c>
      <c r="I349" s="154" t="str">
        <f>VLOOKUP(G349,'Input keuzevariabelen'!$E$13:$I$131,3,FALSE)</f>
        <v>kWh</v>
      </c>
      <c r="J349" s="181">
        <f>SUMIFS('Input keuzevariabelen'!$H$13:$H$131,'Input keuzevariabelen'!$E$13:$E$131,Data!G349,'Input keuzevariabelen'!$J$13:$J$131,Data!D349)</f>
        <v>556</v>
      </c>
      <c r="K349" s="154" t="str">
        <f>VLOOKUP(G349,'Input keuzevariabelen'!$E$13:$I$131,5,FALSE)</f>
        <v>gram CO2/kWh</v>
      </c>
      <c r="L349" s="213">
        <f t="shared" si="17"/>
        <v>2.7966800000000002E-3</v>
      </c>
      <c r="M349" s="161" t="s">
        <v>231</v>
      </c>
      <c r="N349" s="161" t="s">
        <v>210</v>
      </c>
      <c r="O349" s="162"/>
      <c r="T349"/>
    </row>
    <row r="350" spans="3:20" ht="17.399999999999999" thickTop="1" thickBot="1" x14ac:dyDescent="0.35">
      <c r="C350" s="254" t="s">
        <v>111</v>
      </c>
      <c r="D350" s="161">
        <v>2021</v>
      </c>
      <c r="E350" s="189" t="s">
        <v>16</v>
      </c>
      <c r="F350" s="153">
        <f>VLOOKUP(G350,'Input keuzevariabelen'!$E$13:$I$131,2,FALSE)</f>
        <v>1</v>
      </c>
      <c r="G350" s="161" t="s">
        <v>32</v>
      </c>
      <c r="H350" s="215">
        <v>60.16</v>
      </c>
      <c r="I350" s="154" t="str">
        <f>VLOOKUP(G350,'Input keuzevariabelen'!$E$13:$I$131,3,FALSE)</f>
        <v>liter</v>
      </c>
      <c r="J350" s="181">
        <f>SUMIFS('Input keuzevariabelen'!$H$13:$H$131,'Input keuzevariabelen'!$E$13:$E$131,Data!G350,'Input keuzevariabelen'!$J$13:$J$131,Data!D350)</f>
        <v>3262</v>
      </c>
      <c r="K350" s="154" t="str">
        <f>VLOOKUP(G350,'Input keuzevariabelen'!$E$13:$I$131,5,FALSE)</f>
        <v>gram CO2/liter</v>
      </c>
      <c r="L350" s="213">
        <f t="shared" si="17"/>
        <v>0.19624191999999999</v>
      </c>
      <c r="M350" s="161" t="s">
        <v>231</v>
      </c>
      <c r="N350" s="161" t="s">
        <v>226</v>
      </c>
      <c r="O350" s="162"/>
      <c r="T350"/>
    </row>
    <row r="351" spans="3:20" ht="17.399999999999999" thickTop="1" thickBot="1" x14ac:dyDescent="0.35">
      <c r="C351" s="254" t="s">
        <v>111</v>
      </c>
      <c r="D351" s="161">
        <v>2021</v>
      </c>
      <c r="E351" s="189" t="s">
        <v>16</v>
      </c>
      <c r="F351" s="153">
        <f>VLOOKUP(G351,'Input keuzevariabelen'!$E$13:$I$131,2,FALSE)</f>
        <v>1</v>
      </c>
      <c r="G351" s="161" t="s">
        <v>32</v>
      </c>
      <c r="H351" s="215">
        <v>805.41</v>
      </c>
      <c r="I351" s="154" t="str">
        <f>VLOOKUP(G351,'Input keuzevariabelen'!$E$13:$I$131,3,FALSE)</f>
        <v>liter</v>
      </c>
      <c r="J351" s="181">
        <f>SUMIFS('Input keuzevariabelen'!$H$13:$H$131,'Input keuzevariabelen'!$E$13:$E$131,Data!G351,'Input keuzevariabelen'!$J$13:$J$131,Data!D351)</f>
        <v>3262</v>
      </c>
      <c r="K351" s="154" t="str">
        <f>VLOOKUP(G351,'Input keuzevariabelen'!$E$13:$I$131,5,FALSE)</f>
        <v>gram CO2/liter</v>
      </c>
      <c r="L351" s="213">
        <f t="shared" si="17"/>
        <v>2.6272474199999998</v>
      </c>
      <c r="M351" s="161" t="s">
        <v>232</v>
      </c>
      <c r="N351" s="161"/>
      <c r="O351" s="162"/>
      <c r="T351"/>
    </row>
    <row r="352" spans="3:20" ht="17.399999999999999" thickTop="1" thickBot="1" x14ac:dyDescent="0.35">
      <c r="C352" s="254" t="s">
        <v>111</v>
      </c>
      <c r="D352" s="161">
        <v>2021</v>
      </c>
      <c r="E352" s="189" t="s">
        <v>16</v>
      </c>
      <c r="F352" s="153">
        <f>VLOOKUP(G352,'Input keuzevariabelen'!$E$13:$I$131,2,FALSE)</f>
        <v>2</v>
      </c>
      <c r="G352" s="161" t="s">
        <v>108</v>
      </c>
      <c r="H352" s="215">
        <v>8644.06</v>
      </c>
      <c r="I352" s="154" t="str">
        <f>VLOOKUP(G352,'Input keuzevariabelen'!$E$13:$I$131,3,FALSE)</f>
        <v>kWh</v>
      </c>
      <c r="J352" s="181">
        <f>SUMIFS('Input keuzevariabelen'!$H$13:$H$131,'Input keuzevariabelen'!$E$13:$E$131,Data!G352,'Input keuzevariabelen'!$J$13:$J$131,Data!D352)</f>
        <v>556</v>
      </c>
      <c r="K352" s="154" t="str">
        <f>VLOOKUP(G352,'Input keuzevariabelen'!$E$13:$I$131,5,FALSE)</f>
        <v>gram CO2/kWh</v>
      </c>
      <c r="L352" s="213">
        <f t="shared" si="17"/>
        <v>4.806097359999999</v>
      </c>
      <c r="M352" s="161" t="s">
        <v>232</v>
      </c>
      <c r="N352" s="161"/>
      <c r="O352" s="162"/>
      <c r="T352"/>
    </row>
    <row r="353" spans="3:20" ht="17.399999999999999" thickTop="1" thickBot="1" x14ac:dyDescent="0.35">
      <c r="C353" s="254" t="s">
        <v>111</v>
      </c>
      <c r="D353" s="161">
        <v>2021</v>
      </c>
      <c r="E353" s="189" t="s">
        <v>16</v>
      </c>
      <c r="F353" s="153">
        <f>VLOOKUP(G353,'Input keuzevariabelen'!$E$13:$I$131,2,FALSE)</f>
        <v>1</v>
      </c>
      <c r="G353" s="161" t="s">
        <v>92</v>
      </c>
      <c r="H353" s="215">
        <v>5234.6099999999997</v>
      </c>
      <c r="I353" s="154" t="str">
        <f>VLOOKUP(G353,'Input keuzevariabelen'!$E$13:$I$131,3,FALSE)</f>
        <v>liter</v>
      </c>
      <c r="J353" s="181">
        <f>SUMIFS('Input keuzevariabelen'!$H$13:$H$131,'Input keuzevariabelen'!$E$13:$E$131,Data!G353,'Input keuzevariabelen'!$J$13:$J$131,Data!D353)</f>
        <v>2784</v>
      </c>
      <c r="K353" s="154" t="str">
        <f>VLOOKUP(G353,'Input keuzevariabelen'!$E$13:$I$131,5,FALSE)</f>
        <v>gram CO2/liter</v>
      </c>
      <c r="L353" s="213">
        <f t="shared" si="17"/>
        <v>14.573154239999999</v>
      </c>
      <c r="M353" s="161" t="s">
        <v>232</v>
      </c>
      <c r="N353" s="161"/>
      <c r="O353" s="162"/>
      <c r="T353"/>
    </row>
    <row r="354" spans="3:20" ht="17.399999999999999" thickTop="1" thickBot="1" x14ac:dyDescent="0.35">
      <c r="C354" s="254" t="s">
        <v>111</v>
      </c>
      <c r="D354" s="161">
        <v>2021</v>
      </c>
      <c r="E354" s="189" t="s">
        <v>16</v>
      </c>
      <c r="F354" s="153">
        <f>VLOOKUP(G354,'Input keuzevariabelen'!$E$13:$I$131,2,FALSE)</f>
        <v>2</v>
      </c>
      <c r="G354" s="161" t="s">
        <v>108</v>
      </c>
      <c r="H354" s="215">
        <v>2577.91</v>
      </c>
      <c r="I354" s="154" t="str">
        <f>VLOOKUP(G354,'Input keuzevariabelen'!$E$13:$I$131,3,FALSE)</f>
        <v>kWh</v>
      </c>
      <c r="J354" s="181">
        <f>SUMIFS('Input keuzevariabelen'!$H$13:$H$131,'Input keuzevariabelen'!$E$13:$E$131,Data!G354,'Input keuzevariabelen'!$J$13:$J$131,Data!D354)</f>
        <v>556</v>
      </c>
      <c r="K354" s="154" t="str">
        <f>VLOOKUP(G354,'Input keuzevariabelen'!$E$13:$I$131,5,FALSE)</f>
        <v>gram CO2/kWh</v>
      </c>
      <c r="L354" s="213">
        <f t="shared" si="17"/>
        <v>1.4333179599999999</v>
      </c>
      <c r="M354" s="161" t="s">
        <v>232</v>
      </c>
      <c r="N354" s="161"/>
      <c r="O354" s="162"/>
      <c r="T354"/>
    </row>
    <row r="355" spans="3:20" ht="17.399999999999999" thickTop="1" thickBot="1" x14ac:dyDescent="0.35">
      <c r="C355" s="254" t="s">
        <v>111</v>
      </c>
      <c r="D355" s="161">
        <v>2021</v>
      </c>
      <c r="E355" s="189" t="s">
        <v>16</v>
      </c>
      <c r="F355" s="153">
        <f>VLOOKUP(G355,'Input keuzevariabelen'!$E$13:$I$131,2,FALSE)</f>
        <v>2</v>
      </c>
      <c r="G355" s="161" t="s">
        <v>108</v>
      </c>
      <c r="H355" s="215">
        <v>204.26</v>
      </c>
      <c r="I355" s="154" t="str">
        <f>VLOOKUP(G355,'Input keuzevariabelen'!$E$13:$I$131,3,FALSE)</f>
        <v>kWh</v>
      </c>
      <c r="J355" s="181">
        <f>SUMIFS('Input keuzevariabelen'!$H$13:$H$131,'Input keuzevariabelen'!$E$13:$E$131,Data!G355,'Input keuzevariabelen'!$J$13:$J$131,Data!D355)</f>
        <v>556</v>
      </c>
      <c r="K355" s="154" t="str">
        <f>VLOOKUP(G355,'Input keuzevariabelen'!$E$13:$I$131,5,FALSE)</f>
        <v>gram CO2/kWh</v>
      </c>
      <c r="L355" s="213">
        <f t="shared" si="17"/>
        <v>0.11356856</v>
      </c>
      <c r="M355" s="161" t="s">
        <v>232</v>
      </c>
      <c r="N355" s="161" t="s">
        <v>210</v>
      </c>
      <c r="O355" s="162"/>
      <c r="T355"/>
    </row>
    <row r="356" spans="3:20" ht="17.399999999999999" thickTop="1" thickBot="1" x14ac:dyDescent="0.35">
      <c r="C356" s="254" t="s">
        <v>111</v>
      </c>
      <c r="D356" s="161">
        <v>2021</v>
      </c>
      <c r="E356" s="189" t="s">
        <v>16</v>
      </c>
      <c r="F356" s="153">
        <f>VLOOKUP(G356,'Input keuzevariabelen'!$E$13:$I$131,2,FALSE)</f>
        <v>1</v>
      </c>
      <c r="G356" s="161" t="s">
        <v>92</v>
      </c>
      <c r="H356" s="215">
        <v>76.95</v>
      </c>
      <c r="I356" s="154" t="str">
        <f>VLOOKUP(G356,'Input keuzevariabelen'!$E$13:$I$131,3,FALSE)</f>
        <v>liter</v>
      </c>
      <c r="J356" s="181">
        <f>SUMIFS('Input keuzevariabelen'!$H$13:$H$131,'Input keuzevariabelen'!$E$13:$E$131,Data!G356,'Input keuzevariabelen'!$J$13:$J$131,Data!D356)</f>
        <v>2784</v>
      </c>
      <c r="K356" s="154" t="str">
        <f>VLOOKUP(G356,'Input keuzevariabelen'!$E$13:$I$131,5,FALSE)</f>
        <v>gram CO2/liter</v>
      </c>
      <c r="L356" s="213">
        <f t="shared" si="17"/>
        <v>0.21422880000000002</v>
      </c>
      <c r="M356" s="161" t="s">
        <v>232</v>
      </c>
      <c r="N356" s="161" t="s">
        <v>209</v>
      </c>
      <c r="O356" s="162"/>
      <c r="T356"/>
    </row>
    <row r="357" spans="3:20" ht="17.399999999999999" thickTop="1" thickBot="1" x14ac:dyDescent="0.35">
      <c r="C357" s="254" t="s">
        <v>111</v>
      </c>
      <c r="D357" s="161">
        <v>2021</v>
      </c>
      <c r="E357" s="189" t="s">
        <v>16</v>
      </c>
      <c r="F357" s="153">
        <f>VLOOKUP(G357,'Input keuzevariabelen'!$E$13:$I$131,2,FALSE)</f>
        <v>1</v>
      </c>
      <c r="G357" s="161" t="s">
        <v>92</v>
      </c>
      <c r="H357" s="215">
        <v>119.07</v>
      </c>
      <c r="I357" s="154" t="str">
        <f>VLOOKUP(G357,'Input keuzevariabelen'!$E$13:$I$131,3,FALSE)</f>
        <v>liter</v>
      </c>
      <c r="J357" s="181">
        <f>SUMIFS('Input keuzevariabelen'!$H$13:$H$131,'Input keuzevariabelen'!$E$13:$E$131,Data!G357,'Input keuzevariabelen'!$J$13:$J$131,Data!D357)</f>
        <v>2784</v>
      </c>
      <c r="K357" s="154" t="str">
        <f>VLOOKUP(G357,'Input keuzevariabelen'!$E$13:$I$131,5,FALSE)</f>
        <v>gram CO2/liter</v>
      </c>
      <c r="L357" s="213">
        <f t="shared" si="17"/>
        <v>0.33149087999999999</v>
      </c>
      <c r="M357" s="161" t="s">
        <v>232</v>
      </c>
      <c r="N357" s="161" t="s">
        <v>212</v>
      </c>
      <c r="O357" s="162"/>
      <c r="T357"/>
    </row>
    <row r="358" spans="3:20" ht="17.399999999999999" thickTop="1" thickBot="1" x14ac:dyDescent="0.35">
      <c r="C358" s="254" t="s">
        <v>111</v>
      </c>
      <c r="D358" s="161">
        <v>2021</v>
      </c>
      <c r="E358" s="189" t="s">
        <v>16</v>
      </c>
      <c r="F358" s="153">
        <f>VLOOKUP(G358,'Input keuzevariabelen'!$E$13:$I$131,2,FALSE)</f>
        <v>2</v>
      </c>
      <c r="G358" s="161" t="s">
        <v>108</v>
      </c>
      <c r="H358" s="215">
        <v>3824.22</v>
      </c>
      <c r="I358" s="154" t="str">
        <f>VLOOKUP(G358,'Input keuzevariabelen'!$E$13:$I$131,3,FALSE)</f>
        <v>kWh</v>
      </c>
      <c r="J358" s="181">
        <f>SUMIFS('Input keuzevariabelen'!$H$13:$H$131,'Input keuzevariabelen'!$E$13:$E$131,Data!G358,'Input keuzevariabelen'!$J$13:$J$131,Data!D358)</f>
        <v>556</v>
      </c>
      <c r="K358" s="154" t="str">
        <f>VLOOKUP(G358,'Input keuzevariabelen'!$E$13:$I$131,5,FALSE)</f>
        <v>gram CO2/kWh</v>
      </c>
      <c r="L358" s="213">
        <f t="shared" si="17"/>
        <v>2.12626632</v>
      </c>
      <c r="M358" s="161" t="s">
        <v>232</v>
      </c>
      <c r="N358" s="161"/>
      <c r="O358" s="162"/>
      <c r="T358"/>
    </row>
    <row r="359" spans="3:20" ht="17.399999999999999" thickTop="1" thickBot="1" x14ac:dyDescent="0.35">
      <c r="C359" s="188" t="s">
        <v>160</v>
      </c>
      <c r="D359" s="161">
        <v>2021</v>
      </c>
      <c r="E359" s="189" t="s">
        <v>16</v>
      </c>
      <c r="F359" s="153">
        <f>VLOOKUP(G359,'Input keuzevariabelen'!$E$13:$I$131,2,FALSE)</f>
        <v>1</v>
      </c>
      <c r="G359" s="161" t="s">
        <v>32</v>
      </c>
      <c r="H359" s="215">
        <v>987.76</v>
      </c>
      <c r="I359" s="154" t="str">
        <f>VLOOKUP(G359,'Input keuzevariabelen'!$E$13:$I$131,3,FALSE)</f>
        <v>liter</v>
      </c>
      <c r="J359" s="181">
        <f>SUMIFS('Input keuzevariabelen'!$H$13:$H$131,'Input keuzevariabelen'!$E$13:$E$131,Data!G359,'Input keuzevariabelen'!$J$13:$J$131,Data!D359)</f>
        <v>3262</v>
      </c>
      <c r="K359" s="154" t="str">
        <f>VLOOKUP(G359,'Input keuzevariabelen'!$E$13:$I$131,5,FALSE)</f>
        <v>gram CO2/liter</v>
      </c>
      <c r="L359" s="213">
        <f t="shared" si="17"/>
        <v>3.2220731200000001</v>
      </c>
      <c r="M359" s="161" t="s">
        <v>235</v>
      </c>
      <c r="N359" s="161"/>
      <c r="O359" s="162"/>
      <c r="T359"/>
    </row>
    <row r="360" spans="3:20" ht="17.399999999999999" thickTop="1" thickBot="1" x14ac:dyDescent="0.35">
      <c r="C360" s="188" t="s">
        <v>160</v>
      </c>
      <c r="D360" s="161">
        <v>2021</v>
      </c>
      <c r="E360" s="189" t="s">
        <v>16</v>
      </c>
      <c r="F360" s="153">
        <f>VLOOKUP(G360,'Input keuzevariabelen'!$E$13:$I$131,2,FALSE)</f>
        <v>2</v>
      </c>
      <c r="G360" s="161" t="s">
        <v>108</v>
      </c>
      <c r="H360" s="215">
        <v>47084.83</v>
      </c>
      <c r="I360" s="154" t="str">
        <f>VLOOKUP(G360,'Input keuzevariabelen'!$E$13:$I$131,3,FALSE)</f>
        <v>kWh</v>
      </c>
      <c r="J360" s="181">
        <f>SUMIFS('Input keuzevariabelen'!$H$13:$H$131,'Input keuzevariabelen'!$E$13:$E$131,Data!G360,'Input keuzevariabelen'!$J$13:$J$131,Data!D360)</f>
        <v>556</v>
      </c>
      <c r="K360" s="154" t="str">
        <f>VLOOKUP(G360,'Input keuzevariabelen'!$E$13:$I$131,5,FALSE)</f>
        <v>gram CO2/kWh</v>
      </c>
      <c r="L360" s="213">
        <f t="shared" si="17"/>
        <v>26.179165480000002</v>
      </c>
      <c r="M360" s="161" t="s">
        <v>235</v>
      </c>
      <c r="N360" s="161"/>
      <c r="O360" s="162"/>
      <c r="T360"/>
    </row>
    <row r="361" spans="3:20" ht="17.399999999999999" thickTop="1" thickBot="1" x14ac:dyDescent="0.35">
      <c r="C361" s="188" t="s">
        <v>160</v>
      </c>
      <c r="D361" s="161">
        <v>2021</v>
      </c>
      <c r="E361" s="189" t="s">
        <v>16</v>
      </c>
      <c r="F361" s="153">
        <f>VLOOKUP(G361,'Input keuzevariabelen'!$E$13:$I$131,2,FALSE)</f>
        <v>1</v>
      </c>
      <c r="G361" s="161" t="s">
        <v>92</v>
      </c>
      <c r="H361" s="215">
        <v>14490.25</v>
      </c>
      <c r="I361" s="154" t="str">
        <f>VLOOKUP(G361,'Input keuzevariabelen'!$E$13:$I$131,3,FALSE)</f>
        <v>liter</v>
      </c>
      <c r="J361" s="181">
        <f>SUMIFS('Input keuzevariabelen'!$H$13:$H$131,'Input keuzevariabelen'!$E$13:$E$131,Data!G361,'Input keuzevariabelen'!$J$13:$J$131,Data!D361)</f>
        <v>2784</v>
      </c>
      <c r="K361" s="154" t="str">
        <f>VLOOKUP(G361,'Input keuzevariabelen'!$E$13:$I$131,5,FALSE)</f>
        <v>gram CO2/liter</v>
      </c>
      <c r="L361" s="213">
        <f t="shared" si="17"/>
        <v>40.340856000000002</v>
      </c>
      <c r="M361" s="161" t="s">
        <v>235</v>
      </c>
      <c r="N361" s="161"/>
      <c r="O361" s="162"/>
      <c r="T361"/>
    </row>
    <row r="362" spans="3:20" ht="17.399999999999999" thickTop="1" thickBot="1" x14ac:dyDescent="0.35">
      <c r="C362" s="188" t="s">
        <v>160</v>
      </c>
      <c r="D362" s="161">
        <v>2021</v>
      </c>
      <c r="E362" s="189" t="s">
        <v>16</v>
      </c>
      <c r="F362" s="153">
        <f>VLOOKUP(G362,'Input keuzevariabelen'!$E$13:$I$131,2,FALSE)</f>
        <v>1</v>
      </c>
      <c r="G362" s="161" t="s">
        <v>92</v>
      </c>
      <c r="H362" s="215">
        <v>103.52</v>
      </c>
      <c r="I362" s="154" t="str">
        <f>VLOOKUP(G362,'Input keuzevariabelen'!$E$13:$I$131,3,FALSE)</f>
        <v>liter</v>
      </c>
      <c r="J362" s="181">
        <f>SUMIFS('Input keuzevariabelen'!$H$13:$H$131,'Input keuzevariabelen'!$E$13:$E$131,Data!G362,'Input keuzevariabelen'!$J$13:$J$131,Data!D362)</f>
        <v>2784</v>
      </c>
      <c r="K362" s="154" t="str">
        <f>VLOOKUP(G362,'Input keuzevariabelen'!$E$13:$I$131,5,FALSE)</f>
        <v>gram CO2/liter</v>
      </c>
      <c r="L362" s="213">
        <f t="shared" si="17"/>
        <v>0.28819968000000001</v>
      </c>
      <c r="M362" s="161" t="s">
        <v>235</v>
      </c>
      <c r="N362" s="161"/>
      <c r="O362" s="162"/>
      <c r="T362"/>
    </row>
    <row r="363" spans="3:20" ht="17.399999999999999" thickTop="1" thickBot="1" x14ac:dyDescent="0.35">
      <c r="C363" s="188" t="s">
        <v>167</v>
      </c>
      <c r="D363" s="161">
        <v>2021</v>
      </c>
      <c r="E363" s="189" t="s">
        <v>16</v>
      </c>
      <c r="F363" s="153">
        <f>VLOOKUP(G363,'Input keuzevariabelen'!$E$13:$I$131,2,FALSE)</f>
        <v>1</v>
      </c>
      <c r="G363" s="161" t="s">
        <v>5</v>
      </c>
      <c r="H363" s="215">
        <v>20698</v>
      </c>
      <c r="I363" s="154" t="str">
        <f>VLOOKUP(G363,'Input keuzevariabelen'!$E$13:$I$131,3,FALSE)</f>
        <v>m3</v>
      </c>
      <c r="J363" s="181">
        <f>SUMIFS('Input keuzevariabelen'!$H$13:$H$131,'Input keuzevariabelen'!$E$13:$E$131,Data!G363,'Input keuzevariabelen'!$J$13:$J$131,Data!D363)</f>
        <v>1884</v>
      </c>
      <c r="K363" s="154" t="str">
        <f>VLOOKUP(G363,'Input keuzevariabelen'!$E$13:$I$131,5,FALSE)</f>
        <v>gram CO2/m3</v>
      </c>
      <c r="L363" s="213">
        <f t="shared" si="17"/>
        <v>38.995032000000002</v>
      </c>
      <c r="M363" s="161" t="s">
        <v>237</v>
      </c>
      <c r="N363" s="161" t="s">
        <v>115</v>
      </c>
      <c r="O363" s="242" t="s">
        <v>236</v>
      </c>
      <c r="T363"/>
    </row>
    <row r="364" spans="3:20" ht="17.399999999999999" thickTop="1" thickBot="1" x14ac:dyDescent="0.35">
      <c r="C364" s="188" t="s">
        <v>167</v>
      </c>
      <c r="D364" s="161">
        <v>2021</v>
      </c>
      <c r="E364" s="189" t="s">
        <v>16</v>
      </c>
      <c r="F364" s="153">
        <f>VLOOKUP(G364,'Input keuzevariabelen'!$E$13:$I$131,2,FALSE)</f>
        <v>2</v>
      </c>
      <c r="G364" s="161" t="s">
        <v>30</v>
      </c>
      <c r="H364" s="215">
        <v>6285</v>
      </c>
      <c r="I364" s="154" t="str">
        <f>VLOOKUP(G364,'Input keuzevariabelen'!$E$13:$I$131,3,FALSE)</f>
        <v>kWh</v>
      </c>
      <c r="J364" s="181">
        <f>SUMIFS('Input keuzevariabelen'!$H$13:$H$131,'Input keuzevariabelen'!$E$13:$E$131,Data!G364,'Input keuzevariabelen'!$J$13:$J$131,Data!D364)</f>
        <v>556</v>
      </c>
      <c r="K364" s="154" t="str">
        <f>VLOOKUP(G364,'Input keuzevariabelen'!$E$13:$I$131,5,FALSE)</f>
        <v>gram CO2/kWh</v>
      </c>
      <c r="L364" s="213">
        <f t="shared" si="17"/>
        <v>3.4944600000000001</v>
      </c>
      <c r="M364" s="161" t="s">
        <v>238</v>
      </c>
      <c r="N364" s="161" t="s">
        <v>115</v>
      </c>
      <c r="O364" s="162"/>
      <c r="T364"/>
    </row>
    <row r="365" spans="3:20" ht="17.399999999999999" thickTop="1" thickBot="1" x14ac:dyDescent="0.35">
      <c r="C365" s="188" t="s">
        <v>167</v>
      </c>
      <c r="D365" s="161">
        <v>2021</v>
      </c>
      <c r="E365" s="189" t="s">
        <v>16</v>
      </c>
      <c r="F365" s="153" t="str">
        <f>VLOOKUP(G365,'Input keuzevariabelen'!$E$13:$I$131,2,FALSE)</f>
        <v>bt</v>
      </c>
      <c r="G365" s="161" t="s">
        <v>12</v>
      </c>
      <c r="H365" s="215">
        <v>131612</v>
      </c>
      <c r="I365" s="154" t="str">
        <f>VLOOKUP(G365,'Input keuzevariabelen'!$E$13:$I$131,3,FALSE)</f>
        <v>km</v>
      </c>
      <c r="J365" s="181">
        <f>SUMIFS('Input keuzevariabelen'!$H$13:$H$131,'Input keuzevariabelen'!$E$13:$E$131,Data!G365,'Input keuzevariabelen'!$J$13:$J$131,Data!D365)</f>
        <v>195</v>
      </c>
      <c r="K365" s="154" t="str">
        <f>VLOOKUP(G365,'Input keuzevariabelen'!$E$13:$I$131,5,FALSE)</f>
        <v>gram CO2/km</v>
      </c>
      <c r="L365" s="213">
        <f t="shared" si="17"/>
        <v>25.664339999999999</v>
      </c>
      <c r="M365" s="161" t="s">
        <v>239</v>
      </c>
      <c r="N365" s="161"/>
      <c r="O365" s="162"/>
      <c r="T365"/>
    </row>
    <row r="366" spans="3:20" ht="17.399999999999999" thickTop="1" thickBot="1" x14ac:dyDescent="0.35">
      <c r="C366" s="188" t="s">
        <v>167</v>
      </c>
      <c r="D366" s="161">
        <v>2021</v>
      </c>
      <c r="E366" s="189" t="s">
        <v>16</v>
      </c>
      <c r="F366" s="153">
        <f>VLOOKUP(G366,'Input keuzevariabelen'!$E$13:$I$131,2,FALSE)</f>
        <v>1</v>
      </c>
      <c r="G366" s="161" t="s">
        <v>92</v>
      </c>
      <c r="H366" s="215">
        <v>220725</v>
      </c>
      <c r="I366" s="154" t="str">
        <f>VLOOKUP(G366,'Input keuzevariabelen'!$E$13:$I$131,3,FALSE)</f>
        <v>liter</v>
      </c>
      <c r="J366" s="181">
        <f>SUMIFS('Input keuzevariabelen'!$H$13:$H$131,'Input keuzevariabelen'!$E$13:$E$131,Data!G366,'Input keuzevariabelen'!$J$13:$J$131,Data!D366)</f>
        <v>2784</v>
      </c>
      <c r="K366" s="154" t="str">
        <f>VLOOKUP(G366,'Input keuzevariabelen'!$E$13:$I$131,5,FALSE)</f>
        <v>gram CO2/liter</v>
      </c>
      <c r="L366" s="213">
        <f t="shared" si="17"/>
        <v>614.49839999999995</v>
      </c>
      <c r="M366" s="161" t="s">
        <v>240</v>
      </c>
      <c r="N366" s="161"/>
      <c r="O366" s="162"/>
      <c r="T366"/>
    </row>
    <row r="367" spans="3:20" ht="17.399999999999999" thickTop="1" thickBot="1" x14ac:dyDescent="0.35">
      <c r="C367" s="188" t="s">
        <v>167</v>
      </c>
      <c r="D367" s="161">
        <v>2021</v>
      </c>
      <c r="E367" s="189" t="s">
        <v>16</v>
      </c>
      <c r="F367" s="153">
        <f>VLOOKUP(G367,'Input keuzevariabelen'!$E$13:$I$131,2,FALSE)</f>
        <v>1</v>
      </c>
      <c r="G367" s="161" t="s">
        <v>32</v>
      </c>
      <c r="H367" s="215">
        <v>48896</v>
      </c>
      <c r="I367" s="154" t="str">
        <f>VLOOKUP(G367,'Input keuzevariabelen'!$E$13:$I$131,3,FALSE)</f>
        <v>liter</v>
      </c>
      <c r="J367" s="181">
        <f>SUMIFS('Input keuzevariabelen'!$H$13:$H$131,'Input keuzevariabelen'!$E$13:$E$131,Data!G367,'Input keuzevariabelen'!$J$13:$J$131,Data!D367)</f>
        <v>3262</v>
      </c>
      <c r="K367" s="154" t="str">
        <f>VLOOKUP(G367,'Input keuzevariabelen'!$E$13:$I$131,5,FALSE)</f>
        <v>gram CO2/liter</v>
      </c>
      <c r="L367" s="213">
        <f t="shared" si="17"/>
        <v>159.498752</v>
      </c>
      <c r="M367" s="161" t="s">
        <v>241</v>
      </c>
      <c r="N367" s="161"/>
      <c r="O367" s="162"/>
      <c r="T367"/>
    </row>
    <row r="368" spans="3:20" ht="17.399999999999999" thickTop="1" thickBot="1" x14ac:dyDescent="0.35">
      <c r="C368" s="188" t="s">
        <v>167</v>
      </c>
      <c r="D368" s="161">
        <v>2021</v>
      </c>
      <c r="E368" s="189" t="s">
        <v>16</v>
      </c>
      <c r="F368" s="153">
        <f>VLOOKUP(G368,'Input keuzevariabelen'!$E$13:$I$131,2,FALSE)</f>
        <v>1</v>
      </c>
      <c r="G368" s="161" t="s">
        <v>90</v>
      </c>
      <c r="H368" s="215">
        <v>364</v>
      </c>
      <c r="I368" s="154" t="str">
        <f>VLOOKUP(G368,'Input keuzevariabelen'!$E$13:$I$131,3,FALSE)</f>
        <v>liter</v>
      </c>
      <c r="J368" s="181">
        <f>SUMIFS('Input keuzevariabelen'!$H$13:$H$131,'Input keuzevariabelen'!$E$13:$E$131,Data!G368,'Input keuzevariabelen'!$J$13:$J$131,Data!D368)</f>
        <v>1798</v>
      </c>
      <c r="K368" s="154" t="str">
        <f>VLOOKUP(G368,'Input keuzevariabelen'!$E$13:$I$131,5,FALSE)</f>
        <v>gram CO2/liter</v>
      </c>
      <c r="L368" s="213">
        <f t="shared" si="17"/>
        <v>0.65447200000000005</v>
      </c>
      <c r="M368" s="161" t="s">
        <v>242</v>
      </c>
      <c r="N368" s="161"/>
      <c r="O368" s="162"/>
      <c r="T368"/>
    </row>
    <row r="369" spans="3:20" ht="17.399999999999999" thickTop="1" thickBot="1" x14ac:dyDescent="0.35">
      <c r="C369" s="188" t="s">
        <v>167</v>
      </c>
      <c r="D369" s="161">
        <v>2021</v>
      </c>
      <c r="E369" s="189" t="s">
        <v>16</v>
      </c>
      <c r="F369" s="153">
        <f>VLOOKUP(G369,'Input keuzevariabelen'!$E$13:$I$131,2,FALSE)</f>
        <v>2</v>
      </c>
      <c r="G369" s="161" t="s">
        <v>108</v>
      </c>
      <c r="H369" s="215">
        <v>208483</v>
      </c>
      <c r="I369" s="154" t="str">
        <f>VLOOKUP(G369,'Input keuzevariabelen'!$E$13:$I$131,3,FALSE)</f>
        <v>kWh</v>
      </c>
      <c r="J369" s="181">
        <f>SUMIFS('Input keuzevariabelen'!$H$13:$H$131,'Input keuzevariabelen'!$E$13:$E$131,Data!G369,'Input keuzevariabelen'!$J$13:$J$131,Data!D369)</f>
        <v>556</v>
      </c>
      <c r="K369" s="154" t="str">
        <f>VLOOKUP(G369,'Input keuzevariabelen'!$E$13:$I$131,5,FALSE)</f>
        <v>gram CO2/kWh</v>
      </c>
      <c r="L369" s="213">
        <f t="shared" ref="L369" si="18">H369*J369/1000000</f>
        <v>115.91654800000001</v>
      </c>
      <c r="M369" s="161" t="s">
        <v>243</v>
      </c>
      <c r="N369" s="161"/>
      <c r="O369" s="162"/>
      <c r="T369"/>
    </row>
    <row r="370" spans="3:20" ht="17.399999999999999" thickTop="1" thickBot="1" x14ac:dyDescent="0.35">
      <c r="C370" s="188" t="s">
        <v>280</v>
      </c>
      <c r="D370" s="161">
        <v>2021</v>
      </c>
      <c r="E370" s="189" t="s">
        <v>16</v>
      </c>
      <c r="F370" s="153">
        <f>VLOOKUP(G370,'Input keuzevariabelen'!$E$13:$I$131,2,FALSE)</f>
        <v>1</v>
      </c>
      <c r="G370" s="161" t="s">
        <v>32</v>
      </c>
      <c r="H370" s="215">
        <v>1881</v>
      </c>
      <c r="I370" s="154" t="str">
        <f>VLOOKUP(G370,'Input keuzevariabelen'!$E$13:$I$131,3,FALSE)</f>
        <v>liter</v>
      </c>
      <c r="J370" s="181">
        <f>SUMIFS('Input keuzevariabelen'!$H$13:$H$131,'Input keuzevariabelen'!$E$13:$E$131,Data!G370,'Input keuzevariabelen'!$J$13:$J$131,Data!D370)</f>
        <v>3262</v>
      </c>
      <c r="K370" s="154" t="str">
        <f>VLOOKUP(G370,'Input keuzevariabelen'!$E$13:$I$131,5,FALSE)</f>
        <v>gram CO2/liter</v>
      </c>
      <c r="L370" s="213">
        <f t="shared" si="17"/>
        <v>6.1358220000000001</v>
      </c>
      <c r="M370" s="161" t="s">
        <v>337</v>
      </c>
      <c r="N370" s="161" t="s">
        <v>343</v>
      </c>
      <c r="O370" s="162"/>
      <c r="T370"/>
    </row>
    <row r="371" spans="3:20" ht="17.399999999999999" thickTop="1" thickBot="1" x14ac:dyDescent="0.35">
      <c r="C371" s="188" t="s">
        <v>280</v>
      </c>
      <c r="D371" s="161">
        <v>2021</v>
      </c>
      <c r="E371" s="189" t="s">
        <v>16</v>
      </c>
      <c r="F371" s="153">
        <f>VLOOKUP(G371,'Input keuzevariabelen'!$E$13:$I$131,2,FALSE)</f>
        <v>1</v>
      </c>
      <c r="G371" s="161" t="s">
        <v>92</v>
      </c>
      <c r="H371" s="215">
        <v>24461</v>
      </c>
      <c r="I371" s="154" t="str">
        <f>VLOOKUP(G371,'Input keuzevariabelen'!$E$13:$I$131,3,FALSE)</f>
        <v>liter</v>
      </c>
      <c r="J371" s="181">
        <f>SUMIFS('Input keuzevariabelen'!$H$13:$H$131,'Input keuzevariabelen'!$E$13:$E$131,Data!G371,'Input keuzevariabelen'!$J$13:$J$131,Data!D371)</f>
        <v>2784</v>
      </c>
      <c r="K371" s="154" t="str">
        <f>VLOOKUP(G371,'Input keuzevariabelen'!$E$13:$I$131,5,FALSE)</f>
        <v>gram CO2/liter</v>
      </c>
      <c r="L371" s="213">
        <f t="shared" ref="L371:L374" si="19">H371*J371/1000000</f>
        <v>68.099423999999999</v>
      </c>
      <c r="M371" s="161" t="s">
        <v>337</v>
      </c>
      <c r="N371" s="161" t="s">
        <v>343</v>
      </c>
      <c r="O371" s="162"/>
      <c r="T371"/>
    </row>
    <row r="372" spans="3:20" ht="17.399999999999999" thickTop="1" thickBot="1" x14ac:dyDescent="0.35">
      <c r="C372" s="188" t="s">
        <v>280</v>
      </c>
      <c r="D372" s="161">
        <v>2021</v>
      </c>
      <c r="E372" s="189" t="s">
        <v>16</v>
      </c>
      <c r="F372" s="153">
        <f>VLOOKUP(G372,'Input keuzevariabelen'!$E$13:$I$131,2,FALSE)</f>
        <v>2</v>
      </c>
      <c r="G372" s="161" t="s">
        <v>108</v>
      </c>
      <c r="H372" s="215">
        <v>2373</v>
      </c>
      <c r="I372" s="154" t="str">
        <f>VLOOKUP(G372,'Input keuzevariabelen'!$E$13:$I$131,3,FALSE)</f>
        <v>kWh</v>
      </c>
      <c r="J372" s="181">
        <f>SUMIFS('Input keuzevariabelen'!$H$13:$H$131,'Input keuzevariabelen'!$E$13:$E$131,Data!G372,'Input keuzevariabelen'!$J$13:$J$131,Data!D372)</f>
        <v>556</v>
      </c>
      <c r="K372" s="154" t="str">
        <f>VLOOKUP(G372,'Input keuzevariabelen'!$E$13:$I$131,5,FALSE)</f>
        <v>gram CO2/kWh</v>
      </c>
      <c r="L372" s="213">
        <f t="shared" si="19"/>
        <v>1.319388</v>
      </c>
      <c r="M372" s="161" t="s">
        <v>337</v>
      </c>
      <c r="N372" s="161" t="s">
        <v>343</v>
      </c>
      <c r="O372" s="162"/>
      <c r="T372"/>
    </row>
    <row r="373" spans="3:20" ht="17.399999999999999" thickTop="1" thickBot="1" x14ac:dyDescent="0.35">
      <c r="C373" s="188" t="s">
        <v>280</v>
      </c>
      <c r="D373" s="161">
        <v>2021</v>
      </c>
      <c r="E373" s="189" t="s">
        <v>16</v>
      </c>
      <c r="F373" s="153">
        <f>VLOOKUP(G373,'Input keuzevariabelen'!$E$13:$I$131,2,FALSE)</f>
        <v>1</v>
      </c>
      <c r="G373" s="161" t="s">
        <v>92</v>
      </c>
      <c r="H373" s="215">
        <v>5584.61</v>
      </c>
      <c r="I373" s="154" t="str">
        <f>VLOOKUP(G373,'Input keuzevariabelen'!$E$13:$I$131,3,FALSE)</f>
        <v>liter</v>
      </c>
      <c r="J373" s="181">
        <f>SUMIFS('Input keuzevariabelen'!$H$13:$H$131,'Input keuzevariabelen'!$E$13:$E$131,Data!G373,'Input keuzevariabelen'!$J$13:$J$131,Data!D373)</f>
        <v>2784</v>
      </c>
      <c r="K373" s="154" t="str">
        <f>VLOOKUP(G373,'Input keuzevariabelen'!$E$13:$I$131,5,FALSE)</f>
        <v>gram CO2/liter</v>
      </c>
      <c r="L373" s="213">
        <f t="shared" si="19"/>
        <v>15.547554239999998</v>
      </c>
      <c r="M373" s="161" t="s">
        <v>338</v>
      </c>
      <c r="N373" s="161" t="s">
        <v>345</v>
      </c>
      <c r="O373" s="162"/>
      <c r="T373"/>
    </row>
    <row r="374" spans="3:20" ht="17.399999999999999" thickTop="1" thickBot="1" x14ac:dyDescent="0.35">
      <c r="C374" s="188" t="s">
        <v>280</v>
      </c>
      <c r="D374" s="161">
        <v>2021</v>
      </c>
      <c r="E374" s="189" t="s">
        <v>16</v>
      </c>
      <c r="F374" s="153">
        <f>VLOOKUP(G374,'Input keuzevariabelen'!$E$13:$I$131,2,FALSE)</f>
        <v>1</v>
      </c>
      <c r="G374" s="161" t="s">
        <v>92</v>
      </c>
      <c r="H374" s="215">
        <v>1917.36</v>
      </c>
      <c r="I374" s="154" t="str">
        <f>VLOOKUP(G374,'Input keuzevariabelen'!$E$13:$I$131,3,FALSE)</f>
        <v>liter</v>
      </c>
      <c r="J374" s="181">
        <f>SUMIFS('Input keuzevariabelen'!$H$13:$H$131,'Input keuzevariabelen'!$E$13:$E$131,Data!G374,'Input keuzevariabelen'!$J$13:$J$131,Data!D374)</f>
        <v>2784</v>
      </c>
      <c r="K374" s="154" t="str">
        <f>VLOOKUP(G374,'Input keuzevariabelen'!$E$13:$I$131,5,FALSE)</f>
        <v>gram CO2/liter</v>
      </c>
      <c r="L374" s="213">
        <f t="shared" si="19"/>
        <v>5.3379302399999995</v>
      </c>
      <c r="M374" s="161" t="s">
        <v>339</v>
      </c>
      <c r="N374" s="161" t="s">
        <v>344</v>
      </c>
      <c r="O374" s="162"/>
      <c r="T374"/>
    </row>
    <row r="375" spans="3:20" ht="17.399999999999999" thickTop="1" thickBot="1" x14ac:dyDescent="0.35">
      <c r="C375" s="188" t="s">
        <v>280</v>
      </c>
      <c r="D375" s="161">
        <v>2021</v>
      </c>
      <c r="E375" s="189" t="s">
        <v>16</v>
      </c>
      <c r="F375" s="153">
        <f>VLOOKUP(G375,'Input keuzevariabelen'!$E$13:$I$131,2,FALSE)</f>
        <v>1</v>
      </c>
      <c r="G375" s="161" t="s">
        <v>32</v>
      </c>
      <c r="H375" s="215">
        <v>287.94</v>
      </c>
      <c r="I375" s="154" t="str">
        <f>VLOOKUP(G375,'Input keuzevariabelen'!$E$13:$I$131,3,FALSE)</f>
        <v>liter</v>
      </c>
      <c r="J375" s="181">
        <f>SUMIFS('Input keuzevariabelen'!$H$13:$H$131,'Input keuzevariabelen'!$E$13:$E$131,Data!G375,'Input keuzevariabelen'!$J$13:$J$131,Data!D375)</f>
        <v>3262</v>
      </c>
      <c r="K375" s="154" t="str">
        <f>VLOOKUP(G375,'Input keuzevariabelen'!$E$13:$I$131,5,FALSE)</f>
        <v>gram CO2/liter</v>
      </c>
      <c r="L375" s="213">
        <f t="shared" si="17"/>
        <v>0.93926028000000006</v>
      </c>
      <c r="M375" s="161" t="s">
        <v>339</v>
      </c>
      <c r="N375" s="161" t="s">
        <v>344</v>
      </c>
      <c r="O375" s="162"/>
      <c r="T375"/>
    </row>
    <row r="376" spans="3:20" ht="17.399999999999999" thickTop="1" thickBot="1" x14ac:dyDescent="0.35">
      <c r="C376" s="188" t="s">
        <v>280</v>
      </c>
      <c r="D376" s="161">
        <v>2021</v>
      </c>
      <c r="E376" s="189" t="s">
        <v>16</v>
      </c>
      <c r="F376" s="153">
        <f>VLOOKUP(G376,'Input keuzevariabelen'!$E$13:$I$131,2,FALSE)</f>
        <v>1</v>
      </c>
      <c r="G376" s="161" t="s">
        <v>92</v>
      </c>
      <c r="H376" s="215">
        <f>(43/45)*(H371+H373+H374)</f>
        <v>30542.393555555558</v>
      </c>
      <c r="I376" s="154" t="str">
        <f>VLOOKUP(G376,'Input keuzevariabelen'!$E$13:$I$131,3,FALSE)</f>
        <v>liter</v>
      </c>
      <c r="J376" s="181">
        <f>SUMIFS('Input keuzevariabelen'!$H$13:$H$131,'Input keuzevariabelen'!$E$13:$E$131,Data!G376,'Input keuzevariabelen'!$J$13:$J$131,Data!D376)</f>
        <v>2784</v>
      </c>
      <c r="K376" s="154" t="str">
        <f>VLOOKUP(G376,'Input keuzevariabelen'!$E$13:$I$131,5,FALSE)</f>
        <v>gram CO2/liter</v>
      </c>
      <c r="L376" s="213">
        <f t="shared" si="17"/>
        <v>85.030023658666664</v>
      </c>
      <c r="M376" s="161" t="s">
        <v>342</v>
      </c>
      <c r="N376" s="161" t="s">
        <v>346</v>
      </c>
      <c r="O376" s="162"/>
      <c r="T376"/>
    </row>
    <row r="377" spans="3:20" ht="17.399999999999999" thickTop="1" thickBot="1" x14ac:dyDescent="0.35">
      <c r="C377" s="188" t="s">
        <v>280</v>
      </c>
      <c r="D377" s="161">
        <v>2021</v>
      </c>
      <c r="E377" s="189" t="s">
        <v>16</v>
      </c>
      <c r="F377" s="153">
        <f>VLOOKUP(G377,'Input keuzevariabelen'!$E$13:$I$131,2,FALSE)</f>
        <v>2</v>
      </c>
      <c r="G377" s="161" t="s">
        <v>108</v>
      </c>
      <c r="H377" s="215">
        <f>(43/45)*(H372)</f>
        <v>2267.5333333333333</v>
      </c>
      <c r="I377" s="154" t="str">
        <f>VLOOKUP(G377,'Input keuzevariabelen'!$E$13:$I$131,3,FALSE)</f>
        <v>kWh</v>
      </c>
      <c r="J377" s="181">
        <f>SUMIFS('Input keuzevariabelen'!$H$13:$H$131,'Input keuzevariabelen'!$E$13:$E$131,Data!G377,'Input keuzevariabelen'!$J$13:$J$131,Data!D377)</f>
        <v>556</v>
      </c>
      <c r="K377" s="154" t="str">
        <f>VLOOKUP(G377,'Input keuzevariabelen'!$E$13:$I$131,5,FALSE)</f>
        <v>gram CO2/kWh</v>
      </c>
      <c r="L377" s="213">
        <f t="shared" si="17"/>
        <v>1.2607485333333333</v>
      </c>
      <c r="M377" s="161" t="s">
        <v>342</v>
      </c>
      <c r="N377" s="161" t="s">
        <v>346</v>
      </c>
      <c r="O377" s="162"/>
      <c r="T377"/>
    </row>
    <row r="378" spans="3:20" ht="17.399999999999999" thickTop="1" thickBot="1" x14ac:dyDescent="0.35">
      <c r="C378" s="188" t="s">
        <v>280</v>
      </c>
      <c r="D378" s="161">
        <v>2021</v>
      </c>
      <c r="E378" s="189" t="s">
        <v>16</v>
      </c>
      <c r="F378" s="153">
        <f>VLOOKUP(G378,'Input keuzevariabelen'!$E$13:$I$131,2,FALSE)</f>
        <v>1</v>
      </c>
      <c r="G378" s="161" t="s">
        <v>32</v>
      </c>
      <c r="H378" s="215">
        <f>(43/45)*(H375+H370)</f>
        <v>2072.5426666666667</v>
      </c>
      <c r="I378" s="154" t="str">
        <f>VLOOKUP(G378,'Input keuzevariabelen'!$E$13:$I$131,3,FALSE)</f>
        <v>liter</v>
      </c>
      <c r="J378" s="181">
        <f>SUMIFS('Input keuzevariabelen'!$H$13:$H$131,'Input keuzevariabelen'!$E$13:$E$131,Data!G378,'Input keuzevariabelen'!$J$13:$J$131,Data!D378)</f>
        <v>3262</v>
      </c>
      <c r="K378" s="154" t="str">
        <f>VLOOKUP(G378,'Input keuzevariabelen'!$E$13:$I$131,5,FALSE)</f>
        <v>gram CO2/liter</v>
      </c>
      <c r="L378" s="213">
        <f t="shared" ref="L378" si="20">H378*J378/1000000</f>
        <v>6.7606341786666668</v>
      </c>
      <c r="M378" s="161" t="s">
        <v>342</v>
      </c>
      <c r="N378" s="161" t="s">
        <v>346</v>
      </c>
      <c r="O378" s="162"/>
      <c r="T378"/>
    </row>
    <row r="379" spans="3:20" ht="17.399999999999999" thickTop="1" thickBot="1" x14ac:dyDescent="0.35">
      <c r="C379" s="188" t="s">
        <v>111</v>
      </c>
      <c r="D379" s="161">
        <v>2021</v>
      </c>
      <c r="E379" s="189" t="s">
        <v>16</v>
      </c>
      <c r="F379" s="153" t="str">
        <f>VLOOKUP(G379,'Input keuzevariabelen'!$E$13:$I$131,2,FALSE)</f>
        <v>bt</v>
      </c>
      <c r="G379" s="161" t="s">
        <v>12</v>
      </c>
      <c r="H379" s="215">
        <v>1397.4</v>
      </c>
      <c r="I379" s="154" t="str">
        <f>VLOOKUP(G379,'Input keuzevariabelen'!$E$13:$I$131,3,FALSE)</f>
        <v>km</v>
      </c>
      <c r="J379" s="181">
        <f>SUMIFS('Input keuzevariabelen'!$H$13:$H$131,'Input keuzevariabelen'!$E$13:$E$131,Data!G379,'Input keuzevariabelen'!$J$13:$J$131,Data!D379)</f>
        <v>195</v>
      </c>
      <c r="K379" s="154" t="str">
        <f>VLOOKUP(G379,'Input keuzevariabelen'!$E$13:$I$131,5,FALSE)</f>
        <v>gram CO2/km</v>
      </c>
      <c r="L379" s="213">
        <f t="shared" si="17"/>
        <v>0.27249299999999999</v>
      </c>
      <c r="M379" s="161" t="s">
        <v>267</v>
      </c>
      <c r="N379" s="161" t="s">
        <v>323</v>
      </c>
      <c r="O379" s="242" t="s">
        <v>324</v>
      </c>
      <c r="T379"/>
    </row>
    <row r="380" spans="3:20" ht="17.399999999999999" thickTop="1" thickBot="1" x14ac:dyDescent="0.35">
      <c r="C380" s="188" t="s">
        <v>160</v>
      </c>
      <c r="D380" s="161">
        <v>2021</v>
      </c>
      <c r="E380" s="189" t="s">
        <v>16</v>
      </c>
      <c r="F380" s="153" t="str">
        <f>VLOOKUP(G380,'Input keuzevariabelen'!$E$13:$I$131,2,FALSE)</f>
        <v>bt</v>
      </c>
      <c r="G380" s="161" t="s">
        <v>12</v>
      </c>
      <c r="H380" s="215">
        <v>357.48</v>
      </c>
      <c r="I380" s="154" t="str">
        <f>VLOOKUP(G380,'Input keuzevariabelen'!$E$13:$I$131,3,FALSE)</f>
        <v>km</v>
      </c>
      <c r="J380" s="181">
        <f>SUMIFS('Input keuzevariabelen'!$H$13:$H$131,'Input keuzevariabelen'!$E$13:$E$131,Data!G380,'Input keuzevariabelen'!$J$13:$J$131,Data!D380)</f>
        <v>195</v>
      </c>
      <c r="K380" s="154" t="str">
        <f>VLOOKUP(G380,'Input keuzevariabelen'!$E$13:$I$131,5,FALSE)</f>
        <v>gram CO2/km</v>
      </c>
      <c r="L380" s="213">
        <f t="shared" si="17"/>
        <v>6.9708600000000009E-2</v>
      </c>
      <c r="M380" s="161" t="s">
        <v>267</v>
      </c>
      <c r="N380" s="161" t="s">
        <v>323</v>
      </c>
      <c r="O380" s="242" t="s">
        <v>244</v>
      </c>
      <c r="T380"/>
    </row>
    <row r="381" spans="3:20" ht="17.399999999999999" thickTop="1" thickBot="1" x14ac:dyDescent="0.35">
      <c r="C381" s="188" t="s">
        <v>160</v>
      </c>
      <c r="D381" s="161">
        <v>2021</v>
      </c>
      <c r="E381" s="189" t="s">
        <v>16</v>
      </c>
      <c r="F381" s="153" t="str">
        <f>VLOOKUP(G381,'Input keuzevariabelen'!$E$13:$I$131,2,FALSE)</f>
        <v>bt</v>
      </c>
      <c r="G381" s="161" t="s">
        <v>12</v>
      </c>
      <c r="H381" s="215">
        <v>16304.7</v>
      </c>
      <c r="I381" s="154" t="str">
        <f>VLOOKUP(G381,'Input keuzevariabelen'!$E$13:$I$131,3,FALSE)</f>
        <v>km</v>
      </c>
      <c r="J381" s="181">
        <f>SUMIFS('Input keuzevariabelen'!$H$13:$H$131,'Input keuzevariabelen'!$E$13:$E$131,Data!G381,'Input keuzevariabelen'!$J$13:$J$131,Data!D381)</f>
        <v>195</v>
      </c>
      <c r="K381" s="154" t="str">
        <f>VLOOKUP(G381,'Input keuzevariabelen'!$E$13:$I$131,5,FALSE)</f>
        <v>gram CO2/km</v>
      </c>
      <c r="L381" s="213">
        <f t="shared" si="17"/>
        <v>3.1794164999999999</v>
      </c>
      <c r="M381" s="161" t="s">
        <v>267</v>
      </c>
      <c r="N381" s="161" t="s">
        <v>323</v>
      </c>
      <c r="O381" s="242" t="s">
        <v>160</v>
      </c>
      <c r="T381"/>
    </row>
    <row r="382" spans="3:20" ht="17.399999999999999" thickTop="1" thickBot="1" x14ac:dyDescent="0.35">
      <c r="C382" s="188" t="s">
        <v>160</v>
      </c>
      <c r="D382" s="161">
        <v>2021</v>
      </c>
      <c r="E382" s="189" t="s">
        <v>16</v>
      </c>
      <c r="F382" s="153" t="str">
        <f>VLOOKUP(G382,'Input keuzevariabelen'!$E$13:$I$131,2,FALSE)</f>
        <v>bt</v>
      </c>
      <c r="G382" s="161" t="s">
        <v>12</v>
      </c>
      <c r="H382" s="215">
        <v>3222.36</v>
      </c>
      <c r="I382" s="154" t="str">
        <f>VLOOKUP(G382,'Input keuzevariabelen'!$E$13:$I$131,3,FALSE)</f>
        <v>km</v>
      </c>
      <c r="J382" s="181">
        <f>SUMIFS('Input keuzevariabelen'!$H$13:$H$131,'Input keuzevariabelen'!$E$13:$E$131,Data!G382,'Input keuzevariabelen'!$J$13:$J$131,Data!D382)</f>
        <v>195</v>
      </c>
      <c r="K382" s="154" t="str">
        <f>VLOOKUP(G382,'Input keuzevariabelen'!$E$13:$I$131,5,FALSE)</f>
        <v>gram CO2/km</v>
      </c>
      <c r="L382" s="213">
        <f t="shared" si="17"/>
        <v>0.62836020000000004</v>
      </c>
      <c r="M382" s="161" t="s">
        <v>267</v>
      </c>
      <c r="N382" s="161" t="s">
        <v>323</v>
      </c>
      <c r="O382" s="242" t="s">
        <v>245</v>
      </c>
      <c r="T382"/>
    </row>
    <row r="383" spans="3:20" ht="17.399999999999999" thickTop="1" thickBot="1" x14ac:dyDescent="0.35">
      <c r="C383" s="188" t="s">
        <v>260</v>
      </c>
      <c r="D383" s="161">
        <v>2021</v>
      </c>
      <c r="E383" s="189" t="s">
        <v>16</v>
      </c>
      <c r="F383" s="153" t="str">
        <f>VLOOKUP(G383,'Input keuzevariabelen'!$E$13:$I$131,2,FALSE)</f>
        <v>bt</v>
      </c>
      <c r="G383" s="161" t="s">
        <v>12</v>
      </c>
      <c r="H383" s="215">
        <v>17055.18</v>
      </c>
      <c r="I383" s="154" t="str">
        <f>VLOOKUP(G383,'Input keuzevariabelen'!$E$13:$I$131,3,FALSE)</f>
        <v>km</v>
      </c>
      <c r="J383" s="181">
        <f>SUMIFS('Input keuzevariabelen'!$H$13:$H$131,'Input keuzevariabelen'!$E$13:$E$131,Data!G383,'Input keuzevariabelen'!$J$13:$J$131,Data!D383)</f>
        <v>195</v>
      </c>
      <c r="K383" s="154" t="str">
        <f>VLOOKUP(G383,'Input keuzevariabelen'!$E$13:$I$131,5,FALSE)</f>
        <v>gram CO2/km</v>
      </c>
      <c r="L383" s="213">
        <f t="shared" si="17"/>
        <v>3.3257601000000001</v>
      </c>
      <c r="M383" s="161" t="s">
        <v>267</v>
      </c>
      <c r="N383" s="161" t="s">
        <v>323</v>
      </c>
      <c r="O383" s="242" t="s">
        <v>246</v>
      </c>
      <c r="T383"/>
    </row>
    <row r="384" spans="3:20" ht="17.399999999999999" thickTop="1" thickBot="1" x14ac:dyDescent="0.35">
      <c r="C384" s="188" t="s">
        <v>261</v>
      </c>
      <c r="D384" s="161">
        <v>2021</v>
      </c>
      <c r="E384" s="189" t="s">
        <v>16</v>
      </c>
      <c r="F384" s="153" t="str">
        <f>VLOOKUP(G384,'Input keuzevariabelen'!$E$13:$I$131,2,FALSE)</f>
        <v>bt</v>
      </c>
      <c r="G384" s="161" t="s">
        <v>12</v>
      </c>
      <c r="H384" s="215">
        <v>20208.990000000002</v>
      </c>
      <c r="I384" s="154" t="str">
        <f>VLOOKUP(G384,'Input keuzevariabelen'!$E$13:$I$131,3,FALSE)</f>
        <v>km</v>
      </c>
      <c r="J384" s="181">
        <f>SUMIFS('Input keuzevariabelen'!$H$13:$H$131,'Input keuzevariabelen'!$E$13:$E$131,Data!G384,'Input keuzevariabelen'!$J$13:$J$131,Data!D384)</f>
        <v>195</v>
      </c>
      <c r="K384" s="154" t="str">
        <f>VLOOKUP(G384,'Input keuzevariabelen'!$E$13:$I$131,5,FALSE)</f>
        <v>gram CO2/km</v>
      </c>
      <c r="L384" s="213">
        <f t="shared" si="17"/>
        <v>3.9407530500000001</v>
      </c>
      <c r="M384" s="161" t="s">
        <v>267</v>
      </c>
      <c r="N384" s="161" t="s">
        <v>323</v>
      </c>
      <c r="O384" s="242" t="s">
        <v>247</v>
      </c>
      <c r="T384"/>
    </row>
    <row r="385" spans="3:20" ht="17.399999999999999" thickTop="1" thickBot="1" x14ac:dyDescent="0.35">
      <c r="C385" s="188" t="s">
        <v>262</v>
      </c>
      <c r="D385" s="161">
        <v>2021</v>
      </c>
      <c r="E385" s="189" t="s">
        <v>16</v>
      </c>
      <c r="F385" s="153" t="str">
        <f>VLOOKUP(G385,'Input keuzevariabelen'!$E$13:$I$131,2,FALSE)</f>
        <v>bt</v>
      </c>
      <c r="G385" s="161" t="s">
        <v>12</v>
      </c>
      <c r="H385" s="215">
        <v>20064.45</v>
      </c>
      <c r="I385" s="154" t="str">
        <f>VLOOKUP(G385,'Input keuzevariabelen'!$E$13:$I$131,3,FALSE)</f>
        <v>km</v>
      </c>
      <c r="J385" s="181">
        <f>SUMIFS('Input keuzevariabelen'!$H$13:$H$131,'Input keuzevariabelen'!$E$13:$E$131,Data!G385,'Input keuzevariabelen'!$J$13:$J$131,Data!D385)</f>
        <v>195</v>
      </c>
      <c r="K385" s="154" t="str">
        <f>VLOOKUP(G385,'Input keuzevariabelen'!$E$13:$I$131,5,FALSE)</f>
        <v>gram CO2/km</v>
      </c>
      <c r="L385" s="213">
        <f t="shared" si="17"/>
        <v>3.91256775</v>
      </c>
      <c r="M385" s="161" t="s">
        <v>267</v>
      </c>
      <c r="N385" s="161" t="s">
        <v>323</v>
      </c>
      <c r="O385" s="242" t="s">
        <v>248</v>
      </c>
      <c r="T385"/>
    </row>
    <row r="386" spans="3:20" ht="17.399999999999999" thickTop="1" thickBot="1" x14ac:dyDescent="0.35">
      <c r="C386" s="188" t="s">
        <v>158</v>
      </c>
      <c r="D386" s="161">
        <v>2021</v>
      </c>
      <c r="E386" s="189" t="s">
        <v>16</v>
      </c>
      <c r="F386" s="153" t="str">
        <f>VLOOKUP(G386,'Input keuzevariabelen'!$E$13:$I$131,2,FALSE)</f>
        <v>bt</v>
      </c>
      <c r="G386" s="161" t="s">
        <v>12</v>
      </c>
      <c r="H386" s="215">
        <v>7819.83</v>
      </c>
      <c r="I386" s="154" t="str">
        <f>VLOOKUP(G386,'Input keuzevariabelen'!$E$13:$I$131,3,FALSE)</f>
        <v>km</v>
      </c>
      <c r="J386" s="181">
        <f>SUMIFS('Input keuzevariabelen'!$H$13:$H$131,'Input keuzevariabelen'!$E$13:$E$131,Data!G386,'Input keuzevariabelen'!$J$13:$J$131,Data!D386)</f>
        <v>195</v>
      </c>
      <c r="K386" s="154" t="str">
        <f>VLOOKUP(G386,'Input keuzevariabelen'!$E$13:$I$131,5,FALSE)</f>
        <v>gram CO2/km</v>
      </c>
      <c r="L386" s="213">
        <f t="shared" si="17"/>
        <v>1.52486685</v>
      </c>
      <c r="M386" s="161" t="s">
        <v>267</v>
      </c>
      <c r="N386" s="161" t="s">
        <v>323</v>
      </c>
      <c r="O386" s="242" t="s">
        <v>158</v>
      </c>
      <c r="T386"/>
    </row>
    <row r="387" spans="3:20" ht="17.399999999999999" thickTop="1" thickBot="1" x14ac:dyDescent="0.35">
      <c r="C387" s="188" t="s">
        <v>263</v>
      </c>
      <c r="D387" s="161">
        <v>2021</v>
      </c>
      <c r="E387" s="189" t="s">
        <v>16</v>
      </c>
      <c r="F387" s="153" t="str">
        <f>VLOOKUP(G387,'Input keuzevariabelen'!$E$13:$I$131,2,FALSE)</f>
        <v>bt</v>
      </c>
      <c r="G387" s="161" t="s">
        <v>12</v>
      </c>
      <c r="H387" s="215">
        <v>10779.94</v>
      </c>
      <c r="I387" s="154" t="str">
        <f>VLOOKUP(G387,'Input keuzevariabelen'!$E$13:$I$131,3,FALSE)</f>
        <v>km</v>
      </c>
      <c r="J387" s="181">
        <f>SUMIFS('Input keuzevariabelen'!$H$13:$H$131,'Input keuzevariabelen'!$E$13:$E$131,Data!G387,'Input keuzevariabelen'!$J$13:$J$131,Data!D387)</f>
        <v>195</v>
      </c>
      <c r="K387" s="154" t="str">
        <f>VLOOKUP(G387,'Input keuzevariabelen'!$E$13:$I$131,5,FALSE)</f>
        <v>gram CO2/km</v>
      </c>
      <c r="L387" s="213">
        <f t="shared" si="17"/>
        <v>2.1020883000000001</v>
      </c>
      <c r="M387" s="161" t="s">
        <v>267</v>
      </c>
      <c r="N387" s="161" t="s">
        <v>323</v>
      </c>
      <c r="O387" s="242" t="s">
        <v>249</v>
      </c>
      <c r="T387"/>
    </row>
    <row r="388" spans="3:20" ht="17.399999999999999" thickTop="1" thickBot="1" x14ac:dyDescent="0.35">
      <c r="C388" s="188" t="s">
        <v>147</v>
      </c>
      <c r="D388" s="161">
        <v>2021</v>
      </c>
      <c r="E388" s="189" t="s">
        <v>16</v>
      </c>
      <c r="F388" s="153" t="str">
        <f>VLOOKUP(G388,'Input keuzevariabelen'!$E$13:$I$131,2,FALSE)</f>
        <v>bt</v>
      </c>
      <c r="G388" s="161" t="s">
        <v>12</v>
      </c>
      <c r="H388" s="215">
        <v>6374.82</v>
      </c>
      <c r="I388" s="154" t="str">
        <f>VLOOKUP(G388,'Input keuzevariabelen'!$E$13:$I$131,3,FALSE)</f>
        <v>km</v>
      </c>
      <c r="J388" s="181">
        <f>SUMIFS('Input keuzevariabelen'!$H$13:$H$131,'Input keuzevariabelen'!$E$13:$E$131,Data!G388,'Input keuzevariabelen'!$J$13:$J$131,Data!D388)</f>
        <v>195</v>
      </c>
      <c r="K388" s="154" t="str">
        <f>VLOOKUP(G388,'Input keuzevariabelen'!$E$13:$I$131,5,FALSE)</f>
        <v>gram CO2/km</v>
      </c>
      <c r="L388" s="213">
        <f t="shared" si="17"/>
        <v>1.2430899</v>
      </c>
      <c r="M388" s="161" t="s">
        <v>267</v>
      </c>
      <c r="N388" s="161" t="s">
        <v>323</v>
      </c>
      <c r="O388" s="242" t="s">
        <v>250</v>
      </c>
      <c r="T388"/>
    </row>
    <row r="389" spans="3:20" ht="17.399999999999999" thickTop="1" thickBot="1" x14ac:dyDescent="0.35">
      <c r="C389" s="188" t="s">
        <v>111</v>
      </c>
      <c r="D389" s="161">
        <v>2021</v>
      </c>
      <c r="E389" s="189" t="s">
        <v>16</v>
      </c>
      <c r="F389" s="153" t="str">
        <f>VLOOKUP(G389,'Input keuzevariabelen'!$E$13:$I$131,2,FALSE)</f>
        <v>bt</v>
      </c>
      <c r="G389" s="161" t="s">
        <v>12</v>
      </c>
      <c r="H389" s="215">
        <v>13333.5</v>
      </c>
      <c r="I389" s="154" t="str">
        <f>VLOOKUP(G389,'Input keuzevariabelen'!$E$13:$I$131,3,FALSE)</f>
        <v>km</v>
      </c>
      <c r="J389" s="181">
        <f>SUMIFS('Input keuzevariabelen'!$H$13:$H$131,'Input keuzevariabelen'!$E$13:$E$131,Data!G389,'Input keuzevariabelen'!$J$13:$J$131,Data!D389)</f>
        <v>195</v>
      </c>
      <c r="K389" s="154" t="str">
        <f>VLOOKUP(G389,'Input keuzevariabelen'!$E$13:$I$131,5,FALSE)</f>
        <v>gram CO2/km</v>
      </c>
      <c r="L389" s="213">
        <f t="shared" si="17"/>
        <v>2.6000325000000002</v>
      </c>
      <c r="M389" s="161" t="s">
        <v>267</v>
      </c>
      <c r="N389" s="161" t="s">
        <v>323</v>
      </c>
      <c r="O389" s="242" t="s">
        <v>251</v>
      </c>
      <c r="T389"/>
    </row>
    <row r="390" spans="3:20" ht="17.399999999999999" thickTop="1" thickBot="1" x14ac:dyDescent="0.35">
      <c r="C390" s="188" t="s">
        <v>264</v>
      </c>
      <c r="D390" s="161">
        <v>2021</v>
      </c>
      <c r="E390" s="189" t="s">
        <v>16</v>
      </c>
      <c r="F390" s="153" t="str">
        <f>VLOOKUP(G390,'Input keuzevariabelen'!$E$13:$I$131,2,FALSE)</f>
        <v>bt</v>
      </c>
      <c r="G390" s="161" t="s">
        <v>12</v>
      </c>
      <c r="H390" s="215">
        <v>14513.22</v>
      </c>
      <c r="I390" s="154" t="str">
        <f>VLOOKUP(G390,'Input keuzevariabelen'!$E$13:$I$131,3,FALSE)</f>
        <v>km</v>
      </c>
      <c r="J390" s="181">
        <f>SUMIFS('Input keuzevariabelen'!$H$13:$H$131,'Input keuzevariabelen'!$E$13:$E$131,Data!G390,'Input keuzevariabelen'!$J$13:$J$131,Data!D390)</f>
        <v>195</v>
      </c>
      <c r="K390" s="154" t="str">
        <f>VLOOKUP(G390,'Input keuzevariabelen'!$E$13:$I$131,5,FALSE)</f>
        <v>gram CO2/km</v>
      </c>
      <c r="L390" s="213">
        <f t="shared" si="17"/>
        <v>2.8300779</v>
      </c>
      <c r="M390" s="161" t="s">
        <v>267</v>
      </c>
      <c r="N390" s="161" t="s">
        <v>323</v>
      </c>
      <c r="O390" s="242" t="s">
        <v>252</v>
      </c>
      <c r="T390"/>
    </row>
    <row r="391" spans="3:20" ht="17.399999999999999" thickTop="1" thickBot="1" x14ac:dyDescent="0.35">
      <c r="C391" s="188" t="s">
        <v>282</v>
      </c>
      <c r="D391" s="161">
        <v>2021</v>
      </c>
      <c r="E391" s="189" t="s">
        <v>16</v>
      </c>
      <c r="F391" s="153" t="str">
        <f>VLOOKUP(G391,'Input keuzevariabelen'!$E$13:$I$131,2,FALSE)</f>
        <v>bt</v>
      </c>
      <c r="G391" s="161" t="s">
        <v>12</v>
      </c>
      <c r="H391" s="215">
        <v>1108.68</v>
      </c>
      <c r="I391" s="154" t="str">
        <f>VLOOKUP(G391,'Input keuzevariabelen'!$E$13:$I$131,3,FALSE)</f>
        <v>km</v>
      </c>
      <c r="J391" s="181">
        <f>SUMIFS('Input keuzevariabelen'!$H$13:$H$131,'Input keuzevariabelen'!$E$13:$E$131,Data!G391,'Input keuzevariabelen'!$J$13:$J$131,Data!D391)</f>
        <v>195</v>
      </c>
      <c r="K391" s="154" t="str">
        <f>VLOOKUP(G391,'Input keuzevariabelen'!$E$13:$I$131,5,FALSE)</f>
        <v>gram CO2/km</v>
      </c>
      <c r="L391" s="213">
        <f t="shared" si="17"/>
        <v>0.21619260000000001</v>
      </c>
      <c r="M391" s="161" t="s">
        <v>267</v>
      </c>
      <c r="N391" s="161" t="s">
        <v>323</v>
      </c>
      <c r="O391" s="242" t="s">
        <v>253</v>
      </c>
      <c r="T391"/>
    </row>
    <row r="392" spans="3:20" ht="17.399999999999999" thickTop="1" thickBot="1" x14ac:dyDescent="0.35">
      <c r="C392" s="188" t="s">
        <v>159</v>
      </c>
      <c r="D392" s="161">
        <v>2021</v>
      </c>
      <c r="E392" s="189" t="s">
        <v>16</v>
      </c>
      <c r="F392" s="153" t="str">
        <f>VLOOKUP(G392,'Input keuzevariabelen'!$E$13:$I$131,2,FALSE)</f>
        <v>bt</v>
      </c>
      <c r="G392" s="161" t="s">
        <v>12</v>
      </c>
      <c r="H392" s="215">
        <v>7983.41</v>
      </c>
      <c r="I392" s="154" t="str">
        <f>VLOOKUP(G392,'Input keuzevariabelen'!$E$13:$I$131,3,FALSE)</f>
        <v>km</v>
      </c>
      <c r="J392" s="181">
        <f>SUMIFS('Input keuzevariabelen'!$H$13:$H$131,'Input keuzevariabelen'!$E$13:$E$131,Data!G392,'Input keuzevariabelen'!$J$13:$J$131,Data!D392)</f>
        <v>195</v>
      </c>
      <c r="K392" s="154" t="str">
        <f>VLOOKUP(G392,'Input keuzevariabelen'!$E$13:$I$131,5,FALSE)</f>
        <v>gram CO2/km</v>
      </c>
      <c r="L392" s="213">
        <f t="shared" si="17"/>
        <v>1.55676495</v>
      </c>
      <c r="M392" s="161" t="s">
        <v>267</v>
      </c>
      <c r="N392" s="161" t="s">
        <v>323</v>
      </c>
      <c r="O392" s="242" t="s">
        <v>159</v>
      </c>
      <c r="T392"/>
    </row>
    <row r="393" spans="3:20" ht="17.399999999999999" thickTop="1" thickBot="1" x14ac:dyDescent="0.35">
      <c r="C393" s="188" t="s">
        <v>161</v>
      </c>
      <c r="D393" s="161">
        <v>2021</v>
      </c>
      <c r="E393" s="189" t="s">
        <v>16</v>
      </c>
      <c r="F393" s="153" t="str">
        <f>VLOOKUP(G393,'Input keuzevariabelen'!$E$13:$I$131,2,FALSE)</f>
        <v>bt</v>
      </c>
      <c r="G393" s="161" t="s">
        <v>12</v>
      </c>
      <c r="H393" s="215">
        <v>53104.5</v>
      </c>
      <c r="I393" s="154" t="str">
        <f>VLOOKUP(G393,'Input keuzevariabelen'!$E$13:$I$131,3,FALSE)</f>
        <v>km</v>
      </c>
      <c r="J393" s="181">
        <f>SUMIFS('Input keuzevariabelen'!$H$13:$H$131,'Input keuzevariabelen'!$E$13:$E$131,Data!G393,'Input keuzevariabelen'!$J$13:$J$131,Data!D393)</f>
        <v>195</v>
      </c>
      <c r="K393" s="154" t="str">
        <f>VLOOKUP(G393,'Input keuzevariabelen'!$E$13:$I$131,5,FALSE)</f>
        <v>gram CO2/km</v>
      </c>
      <c r="L393" s="213">
        <f t="shared" si="17"/>
        <v>10.355377499999999</v>
      </c>
      <c r="M393" s="161" t="s">
        <v>267</v>
      </c>
      <c r="N393" s="161" t="s">
        <v>323</v>
      </c>
      <c r="O393" s="242" t="s">
        <v>161</v>
      </c>
      <c r="T393"/>
    </row>
    <row r="394" spans="3:20" ht="17.399999999999999" thickTop="1" thickBot="1" x14ac:dyDescent="0.35">
      <c r="C394" s="188" t="s">
        <v>111</v>
      </c>
      <c r="D394" s="161">
        <v>2021</v>
      </c>
      <c r="E394" s="189" t="s">
        <v>16</v>
      </c>
      <c r="F394" s="153" t="str">
        <f>VLOOKUP(G394,'Input keuzevariabelen'!$E$13:$I$131,2,FALSE)</f>
        <v>bt</v>
      </c>
      <c r="G394" s="161" t="s">
        <v>12</v>
      </c>
      <c r="H394" s="215">
        <v>13108.98</v>
      </c>
      <c r="I394" s="154" t="str">
        <f>VLOOKUP(G394,'Input keuzevariabelen'!$E$13:$I$131,3,FALSE)</f>
        <v>km</v>
      </c>
      <c r="J394" s="181">
        <f>SUMIFS('Input keuzevariabelen'!$H$13:$H$131,'Input keuzevariabelen'!$E$13:$E$131,Data!G394,'Input keuzevariabelen'!$J$13:$J$131,Data!D394)</f>
        <v>195</v>
      </c>
      <c r="K394" s="154" t="str">
        <f>VLOOKUP(G394,'Input keuzevariabelen'!$E$13:$I$131,5,FALSE)</f>
        <v>gram CO2/km</v>
      </c>
      <c r="L394" s="213">
        <f t="shared" si="17"/>
        <v>2.5562510999999999</v>
      </c>
      <c r="M394" s="161" t="s">
        <v>267</v>
      </c>
      <c r="N394" s="161" t="s">
        <v>323</v>
      </c>
      <c r="O394" s="242" t="s">
        <v>254</v>
      </c>
      <c r="T394"/>
    </row>
    <row r="395" spans="3:20" ht="17.399999999999999" thickTop="1" thickBot="1" x14ac:dyDescent="0.35">
      <c r="C395" s="188" t="s">
        <v>265</v>
      </c>
      <c r="D395" s="161">
        <v>2021</v>
      </c>
      <c r="E395" s="189" t="s">
        <v>16</v>
      </c>
      <c r="F395" s="153" t="str">
        <f>VLOOKUP(G395,'Input keuzevariabelen'!$E$13:$I$131,2,FALSE)</f>
        <v>bt</v>
      </c>
      <c r="G395" s="161" t="s">
        <v>12</v>
      </c>
      <c r="H395" s="215">
        <v>4359.72</v>
      </c>
      <c r="I395" s="154" t="str">
        <f>VLOOKUP(G395,'Input keuzevariabelen'!$E$13:$I$131,3,FALSE)</f>
        <v>km</v>
      </c>
      <c r="J395" s="181">
        <f>SUMIFS('Input keuzevariabelen'!$H$13:$H$131,'Input keuzevariabelen'!$E$13:$E$131,Data!G395,'Input keuzevariabelen'!$J$13:$J$131,Data!D395)</f>
        <v>195</v>
      </c>
      <c r="K395" s="154" t="str">
        <f>VLOOKUP(G395,'Input keuzevariabelen'!$E$13:$I$131,5,FALSE)</f>
        <v>gram CO2/km</v>
      </c>
      <c r="L395" s="213">
        <f t="shared" si="17"/>
        <v>0.85014540000000005</v>
      </c>
      <c r="M395" s="161" t="s">
        <v>267</v>
      </c>
      <c r="N395" s="161" t="s">
        <v>323</v>
      </c>
      <c r="O395" s="242" t="s">
        <v>255</v>
      </c>
      <c r="T395"/>
    </row>
    <row r="396" spans="3:20" ht="17.399999999999999" thickTop="1" thickBot="1" x14ac:dyDescent="0.35">
      <c r="C396" s="188" t="s">
        <v>150</v>
      </c>
      <c r="D396" s="161">
        <v>2021</v>
      </c>
      <c r="E396" s="189" t="s">
        <v>16</v>
      </c>
      <c r="F396" s="153" t="str">
        <f>VLOOKUP(G396,'Input keuzevariabelen'!$E$13:$I$131,2,FALSE)</f>
        <v>bt</v>
      </c>
      <c r="G396" s="161" t="s">
        <v>12</v>
      </c>
      <c r="H396" s="215">
        <v>7933.2</v>
      </c>
      <c r="I396" s="154" t="str">
        <f>VLOOKUP(G396,'Input keuzevariabelen'!$E$13:$I$131,3,FALSE)</f>
        <v>km</v>
      </c>
      <c r="J396" s="181">
        <f>SUMIFS('Input keuzevariabelen'!$H$13:$H$131,'Input keuzevariabelen'!$E$13:$E$131,Data!G396,'Input keuzevariabelen'!$J$13:$J$131,Data!D396)</f>
        <v>195</v>
      </c>
      <c r="K396" s="154" t="str">
        <f>VLOOKUP(G396,'Input keuzevariabelen'!$E$13:$I$131,5,FALSE)</f>
        <v>gram CO2/km</v>
      </c>
      <c r="L396" s="213">
        <f t="shared" si="17"/>
        <v>1.5469740000000001</v>
      </c>
      <c r="M396" s="161" t="s">
        <v>267</v>
      </c>
      <c r="N396" s="161" t="s">
        <v>323</v>
      </c>
      <c r="O396" s="242" t="s">
        <v>256</v>
      </c>
      <c r="T396"/>
    </row>
    <row r="397" spans="3:20" ht="17.399999999999999" thickTop="1" thickBot="1" x14ac:dyDescent="0.35">
      <c r="C397" s="188" t="s">
        <v>111</v>
      </c>
      <c r="D397" s="161">
        <v>2021</v>
      </c>
      <c r="E397" s="189" t="s">
        <v>16</v>
      </c>
      <c r="F397" s="153" t="str">
        <f>VLOOKUP(G397,'Input keuzevariabelen'!$E$13:$I$131,2,FALSE)</f>
        <v>bt</v>
      </c>
      <c r="G397" s="161" t="s">
        <v>12</v>
      </c>
      <c r="H397" s="215">
        <v>33267.300000000003</v>
      </c>
      <c r="I397" s="154" t="str">
        <f>VLOOKUP(G397,'Input keuzevariabelen'!$E$13:$I$131,3,FALSE)</f>
        <v>km</v>
      </c>
      <c r="J397" s="181">
        <f>SUMIFS('Input keuzevariabelen'!$H$13:$H$131,'Input keuzevariabelen'!$E$13:$E$131,Data!G397,'Input keuzevariabelen'!$J$13:$J$131,Data!D397)</f>
        <v>195</v>
      </c>
      <c r="K397" s="154" t="str">
        <f>VLOOKUP(G397,'Input keuzevariabelen'!$E$13:$I$131,5,FALSE)</f>
        <v>gram CO2/km</v>
      </c>
      <c r="L397" s="213">
        <f t="shared" si="17"/>
        <v>6.4871235000000009</v>
      </c>
      <c r="M397" s="161" t="s">
        <v>267</v>
      </c>
      <c r="N397" s="161" t="s">
        <v>323</v>
      </c>
      <c r="O397" s="242" t="s">
        <v>257</v>
      </c>
      <c r="T397"/>
    </row>
    <row r="398" spans="3:20" ht="17.399999999999999" thickTop="1" thickBot="1" x14ac:dyDescent="0.35">
      <c r="C398" s="188" t="s">
        <v>111</v>
      </c>
      <c r="D398" s="161">
        <v>2021</v>
      </c>
      <c r="E398" s="189" t="s">
        <v>16</v>
      </c>
      <c r="F398" s="153" t="str">
        <f>VLOOKUP(G398,'Input keuzevariabelen'!$E$13:$I$131,2,FALSE)</f>
        <v>bt</v>
      </c>
      <c r="G398" s="161" t="s">
        <v>12</v>
      </c>
      <c r="H398" s="215">
        <v>9218.08</v>
      </c>
      <c r="I398" s="154" t="str">
        <f>VLOOKUP(G398,'Input keuzevariabelen'!$E$13:$I$131,3,FALSE)</f>
        <v>km</v>
      </c>
      <c r="J398" s="181">
        <f>SUMIFS('Input keuzevariabelen'!$H$13:$H$131,'Input keuzevariabelen'!$E$13:$E$131,Data!G398,'Input keuzevariabelen'!$J$13:$J$131,Data!D398)</f>
        <v>195</v>
      </c>
      <c r="K398" s="154" t="str">
        <f>VLOOKUP(G398,'Input keuzevariabelen'!$E$13:$I$131,5,FALSE)</f>
        <v>gram CO2/km</v>
      </c>
      <c r="L398" s="213">
        <f t="shared" si="17"/>
        <v>1.7975256000000002</v>
      </c>
      <c r="M398" s="161" t="s">
        <v>267</v>
      </c>
      <c r="N398" s="161" t="s">
        <v>323</v>
      </c>
      <c r="O398" s="242" t="s">
        <v>258</v>
      </c>
      <c r="T398"/>
    </row>
    <row r="399" spans="3:20" ht="17.399999999999999" thickTop="1" thickBot="1" x14ac:dyDescent="0.35">
      <c r="C399" s="188" t="s">
        <v>266</v>
      </c>
      <c r="D399" s="161">
        <v>2021</v>
      </c>
      <c r="E399" s="189" t="s">
        <v>16</v>
      </c>
      <c r="F399" s="153" t="str">
        <f>VLOOKUP(G399,'Input keuzevariabelen'!$E$13:$I$131,2,FALSE)</f>
        <v>bt</v>
      </c>
      <c r="G399" s="161" t="s">
        <v>12</v>
      </c>
      <c r="H399" s="215">
        <v>871.5</v>
      </c>
      <c r="I399" s="154" t="str">
        <f>VLOOKUP(G399,'Input keuzevariabelen'!$E$13:$I$131,3,FALSE)</f>
        <v>km</v>
      </c>
      <c r="J399" s="181">
        <f>SUMIFS('Input keuzevariabelen'!$H$13:$H$131,'Input keuzevariabelen'!$E$13:$E$131,Data!G399,'Input keuzevariabelen'!$J$13:$J$131,Data!D399)</f>
        <v>195</v>
      </c>
      <c r="K399" s="154" t="str">
        <f>VLOOKUP(G399,'Input keuzevariabelen'!$E$13:$I$131,5,FALSE)</f>
        <v>gram CO2/km</v>
      </c>
      <c r="L399" s="213">
        <f t="shared" ref="L399" si="21">H399*J399/1000000</f>
        <v>0.1699425</v>
      </c>
      <c r="M399" s="161" t="s">
        <v>267</v>
      </c>
      <c r="N399" s="161" t="s">
        <v>323</v>
      </c>
      <c r="O399" s="242" t="s">
        <v>259</v>
      </c>
      <c r="T399"/>
    </row>
    <row r="400" spans="3:20" ht="17.399999999999999" thickTop="1" thickBot="1" x14ac:dyDescent="0.35">
      <c r="C400" s="188" t="s">
        <v>111</v>
      </c>
      <c r="D400" s="161">
        <v>2021</v>
      </c>
      <c r="E400" s="189" t="s">
        <v>16</v>
      </c>
      <c r="F400" s="153" t="str">
        <f>VLOOKUP(G400,'Input keuzevariabelen'!$E$13:$I$131,2,FALSE)</f>
        <v>bt</v>
      </c>
      <c r="G400" s="161" t="s">
        <v>12</v>
      </c>
      <c r="H400" s="215">
        <v>174924.67</v>
      </c>
      <c r="I400" s="154" t="str">
        <f>VLOOKUP(G400,'Input keuzevariabelen'!$E$13:$I$131,3,FALSE)</f>
        <v>km</v>
      </c>
      <c r="J400" s="181">
        <f>SUMIFS('Input keuzevariabelen'!$H$13:$H$131,'Input keuzevariabelen'!$E$13:$E$131,Data!G400,'Input keuzevariabelen'!$J$13:$J$131,Data!D400)</f>
        <v>195</v>
      </c>
      <c r="K400" s="154" t="str">
        <f>VLOOKUP(G400,'Input keuzevariabelen'!$E$13:$I$131,5,FALSE)</f>
        <v>gram CO2/km</v>
      </c>
      <c r="L400" s="213">
        <f t="shared" si="17"/>
        <v>34.11031065000001</v>
      </c>
      <c r="M400" s="161" t="s">
        <v>347</v>
      </c>
      <c r="N400" s="161" t="s">
        <v>348</v>
      </c>
      <c r="O400" s="242"/>
      <c r="T400"/>
    </row>
    <row r="401" spans="1:20" ht="17.399999999999999" thickTop="1" thickBot="1" x14ac:dyDescent="0.35">
      <c r="A401" s="270">
        <f>'Verbruik vestigingen 2020'!H48</f>
        <v>0.69746984028493375</v>
      </c>
      <c r="C401" s="254" t="s">
        <v>111</v>
      </c>
      <c r="D401" s="161">
        <v>2021</v>
      </c>
      <c r="E401" s="189" t="s">
        <v>16</v>
      </c>
      <c r="F401" s="153">
        <f>VLOOKUP(G401,'Input keuzevariabelen'!$E$13:$I$131,2,FALSE)</f>
        <v>2</v>
      </c>
      <c r="G401" s="161" t="s">
        <v>30</v>
      </c>
      <c r="H401" s="271">
        <f>'Verbruik vestigingen 2020'!Z23*A401</f>
        <v>38120.214120773053</v>
      </c>
      <c r="I401" s="154" t="str">
        <f>VLOOKUP(G401,'Input keuzevariabelen'!$E$13:$I$131,3,FALSE)</f>
        <v>kWh</v>
      </c>
      <c r="J401" s="181">
        <f>SUMIFS('Input keuzevariabelen'!$H$13:$H$131,'Input keuzevariabelen'!$E$13:$E$131,Data!G401,'Input keuzevariabelen'!$J$13:$J$131,Data!D401)</f>
        <v>556</v>
      </c>
      <c r="K401" s="154" t="str">
        <f>VLOOKUP(G401,'Input keuzevariabelen'!$E$13:$I$131,5,FALSE)</f>
        <v>gram CO2/kWh</v>
      </c>
      <c r="L401" s="213">
        <f t="shared" si="17"/>
        <v>21.19483905114982</v>
      </c>
      <c r="M401" s="161" t="s">
        <v>328</v>
      </c>
      <c r="N401" s="161"/>
      <c r="O401" s="155" t="s">
        <v>112</v>
      </c>
      <c r="T401"/>
    </row>
    <row r="402" spans="1:20" ht="17.399999999999999" thickTop="1" thickBot="1" x14ac:dyDescent="0.35">
      <c r="C402" s="254" t="s">
        <v>111</v>
      </c>
      <c r="D402" s="161">
        <v>2021</v>
      </c>
      <c r="E402" s="189" t="s">
        <v>16</v>
      </c>
      <c r="F402" s="153">
        <f>VLOOKUP(G402,'Input keuzevariabelen'!$E$13:$I$131,2,FALSE)</f>
        <v>2</v>
      </c>
      <c r="G402" s="161" t="s">
        <v>30</v>
      </c>
      <c r="H402" s="336">
        <v>136681</v>
      </c>
      <c r="I402" s="186" t="str">
        <f>VLOOKUP(G402,'Input keuzevariabelen'!$E$13:$I$131,3,FALSE)</f>
        <v>kWh</v>
      </c>
      <c r="J402" s="186">
        <f>SUMIFS('Input keuzevariabelen'!$H$13:$H$131,'Input keuzevariabelen'!$E$13:$E$131,Data!G402,'Input keuzevariabelen'!$J$13:$J$131,Data!D402)</f>
        <v>556</v>
      </c>
      <c r="K402" s="186" t="str">
        <f>VLOOKUP(G402,'Input keuzevariabelen'!$E$13:$I$131,5,FALSE)</f>
        <v>gram CO2/kWh</v>
      </c>
      <c r="L402" s="337">
        <f t="shared" si="17"/>
        <v>75.994636</v>
      </c>
      <c r="M402" s="161" t="s">
        <v>321</v>
      </c>
      <c r="N402" s="161"/>
      <c r="O402" s="162" t="s">
        <v>113</v>
      </c>
      <c r="T402"/>
    </row>
    <row r="403" spans="1:20" ht="17.399999999999999" thickTop="1" thickBot="1" x14ac:dyDescent="0.35">
      <c r="C403" s="254" t="s">
        <v>168</v>
      </c>
      <c r="D403" s="161">
        <v>2021</v>
      </c>
      <c r="E403" s="189" t="s">
        <v>16</v>
      </c>
      <c r="F403" s="153">
        <f>VLOOKUP(G403,'Input keuzevariabelen'!$E$13:$I$131,2,FALSE)</f>
        <v>2</v>
      </c>
      <c r="G403" s="161" t="s">
        <v>30</v>
      </c>
      <c r="H403" s="272">
        <f>'Verbruik vestigingen 2020'!Z10*$A$401</f>
        <v>171807.74575738772</v>
      </c>
      <c r="I403" s="186" t="str">
        <f>VLOOKUP(G403,'Input keuzevariabelen'!$E$13:$I$131,3,FALSE)</f>
        <v>kWh</v>
      </c>
      <c r="J403" s="186">
        <f>SUMIFS('Input keuzevariabelen'!$H$13:$H$131,'Input keuzevariabelen'!$E$13:$E$131,Data!G403,'Input keuzevariabelen'!$J$13:$J$131,Data!D403)</f>
        <v>556</v>
      </c>
      <c r="K403" s="186" t="str">
        <f>VLOOKUP(G403,'Input keuzevariabelen'!$E$13:$I$131,5,FALSE)</f>
        <v>gram CO2/kWh</v>
      </c>
      <c r="L403" s="337">
        <f t="shared" ref="L403" si="22">H403*J403/1000000</f>
        <v>95.52510664110757</v>
      </c>
      <c r="M403" s="161" t="s">
        <v>328</v>
      </c>
      <c r="N403" s="161"/>
      <c r="O403" s="162" t="s">
        <v>341</v>
      </c>
      <c r="T403"/>
    </row>
    <row r="404" spans="1:20" ht="17.399999999999999" thickTop="1" thickBot="1" x14ac:dyDescent="0.35">
      <c r="C404" s="254" t="s">
        <v>167</v>
      </c>
      <c r="D404" s="161">
        <v>2021</v>
      </c>
      <c r="E404" s="189" t="s">
        <v>16</v>
      </c>
      <c r="F404" s="153">
        <f>VLOOKUP(G404,'Input keuzevariabelen'!$E$13:$I$131,2,FALSE)</f>
        <v>2</v>
      </c>
      <c r="G404" s="161" t="s">
        <v>30</v>
      </c>
      <c r="H404" s="272">
        <f>'Verbruik vestigingen 2020'!Z21*$A$401</f>
        <v>53060.018099676337</v>
      </c>
      <c r="I404" s="154" t="str">
        <f>VLOOKUP(G404,'Input keuzevariabelen'!$E$13:$I$131,3,FALSE)</f>
        <v>kWh</v>
      </c>
      <c r="J404" s="181">
        <f>SUMIFS('Input keuzevariabelen'!$H$13:$H$131,'Input keuzevariabelen'!$E$13:$E$131,Data!G404,'Input keuzevariabelen'!$J$13:$J$131,Data!D404)</f>
        <v>556</v>
      </c>
      <c r="K404" s="154" t="str">
        <f>VLOOKUP(G404,'Input keuzevariabelen'!$E$13:$I$131,5,FALSE)</f>
        <v>gram CO2/kWh</v>
      </c>
      <c r="L404" s="213">
        <f t="shared" si="17"/>
        <v>29.501370063420044</v>
      </c>
      <c r="M404" s="161" t="s">
        <v>328</v>
      </c>
      <c r="N404" s="161"/>
      <c r="O404" s="156" t="s">
        <v>115</v>
      </c>
      <c r="T404"/>
    </row>
    <row r="405" spans="1:20" ht="17.399999999999999" thickTop="1" thickBot="1" x14ac:dyDescent="0.35">
      <c r="C405" s="254" t="s">
        <v>282</v>
      </c>
      <c r="D405" s="161">
        <v>2021</v>
      </c>
      <c r="E405" s="189" t="s">
        <v>16</v>
      </c>
      <c r="F405" s="153">
        <f>VLOOKUP(G405,'Input keuzevariabelen'!$E$13:$I$131,2,FALSE)</f>
        <v>2</v>
      </c>
      <c r="G405" s="161" t="s">
        <v>30</v>
      </c>
      <c r="H405" s="272">
        <f>'Verbruik vestigingen 2020'!Z17*$A$401</f>
        <v>23713.974569687747</v>
      </c>
      <c r="I405" s="154" t="str">
        <f>VLOOKUP(G405,'Input keuzevariabelen'!$E$13:$I$131,3,FALSE)</f>
        <v>kWh</v>
      </c>
      <c r="J405" s="181">
        <f>SUMIFS('Input keuzevariabelen'!$H$13:$H$131,'Input keuzevariabelen'!$E$13:$E$131,Data!G405,'Input keuzevariabelen'!$J$13:$J$131,Data!D405)</f>
        <v>556</v>
      </c>
      <c r="K405" s="154" t="str">
        <f>VLOOKUP(G405,'Input keuzevariabelen'!$E$13:$I$131,5,FALSE)</f>
        <v>gram CO2/kWh</v>
      </c>
      <c r="L405" s="213">
        <f t="shared" ref="L405" si="23">H405*J405/1000000</f>
        <v>13.184969860746387</v>
      </c>
      <c r="M405" s="161" t="s">
        <v>328</v>
      </c>
      <c r="N405" s="161"/>
      <c r="O405" s="162" t="s">
        <v>115</v>
      </c>
      <c r="T405"/>
    </row>
    <row r="406" spans="1:20" ht="17.399999999999999" thickTop="1" thickBot="1" x14ac:dyDescent="0.35">
      <c r="C406" s="254" t="s">
        <v>111</v>
      </c>
      <c r="D406" s="161">
        <v>2021</v>
      </c>
      <c r="E406" s="189" t="s">
        <v>16</v>
      </c>
      <c r="F406" s="153">
        <f>VLOOKUP(G406,'Input keuzevariabelen'!$E$13:$I$131,2,FALSE)</f>
        <v>2</v>
      </c>
      <c r="G406" s="161" t="s">
        <v>30</v>
      </c>
      <c r="H406" s="272">
        <f>'Verbruik vestigingen 2020'!Z25*$A$401</f>
        <v>51222.185070525535</v>
      </c>
      <c r="I406" s="154" t="str">
        <f>VLOOKUP(G406,'Input keuzevariabelen'!$E$13:$I$131,3,FALSE)</f>
        <v>kWh</v>
      </c>
      <c r="J406" s="181">
        <f>SUMIFS('Input keuzevariabelen'!$H$13:$H$131,'Input keuzevariabelen'!$E$13:$E$131,Data!G406,'Input keuzevariabelen'!$J$13:$J$131,Data!D406)</f>
        <v>556</v>
      </c>
      <c r="K406" s="154" t="str">
        <f>VLOOKUP(G406,'Input keuzevariabelen'!$E$13:$I$131,5,FALSE)</f>
        <v>gram CO2/kWh</v>
      </c>
      <c r="L406" s="213">
        <f t="shared" si="17"/>
        <v>28.479534899212197</v>
      </c>
      <c r="M406" s="161" t="s">
        <v>328</v>
      </c>
      <c r="N406" s="161"/>
      <c r="O406" s="162" t="s">
        <v>116</v>
      </c>
      <c r="T406"/>
    </row>
    <row r="407" spans="1:20" ht="17.399999999999999" thickTop="1" thickBot="1" x14ac:dyDescent="0.35">
      <c r="C407" s="254" t="s">
        <v>111</v>
      </c>
      <c r="D407" s="161">
        <v>2021</v>
      </c>
      <c r="E407" s="189" t="s">
        <v>16</v>
      </c>
      <c r="F407" s="153">
        <f>VLOOKUP(G407,'Input keuzevariabelen'!$E$13:$I$131,2,FALSE)</f>
        <v>2</v>
      </c>
      <c r="G407" s="161" t="s">
        <v>30</v>
      </c>
      <c r="H407" s="272">
        <f>'Verbruik vestigingen 2020'!Z20*A401</f>
        <v>113234.228570259</v>
      </c>
      <c r="I407" s="154" t="str">
        <f>VLOOKUP(G407,'Input keuzevariabelen'!$E$13:$I$131,3,FALSE)</f>
        <v>kWh</v>
      </c>
      <c r="J407" s="181">
        <f>SUMIFS('Input keuzevariabelen'!$H$13:$H$131,'Input keuzevariabelen'!$E$13:$E$131,Data!G407,'Input keuzevariabelen'!$J$13:$J$131,Data!D407)</f>
        <v>556</v>
      </c>
      <c r="K407" s="154" t="str">
        <f>VLOOKUP(G407,'Input keuzevariabelen'!$E$13:$I$131,5,FALSE)</f>
        <v>gram CO2/kWh</v>
      </c>
      <c r="L407" s="213">
        <f t="shared" si="17"/>
        <v>62.958231085064</v>
      </c>
      <c r="M407" s="161" t="s">
        <v>328</v>
      </c>
      <c r="N407" s="161"/>
      <c r="O407" s="159" t="s">
        <v>118</v>
      </c>
      <c r="T407"/>
    </row>
    <row r="408" spans="1:20" ht="17.399999999999999" thickTop="1" thickBot="1" x14ac:dyDescent="0.35">
      <c r="C408" s="254" t="s">
        <v>111</v>
      </c>
      <c r="D408" s="161">
        <v>2021</v>
      </c>
      <c r="E408" s="189" t="s">
        <v>16</v>
      </c>
      <c r="F408" s="153">
        <f>VLOOKUP(G408,'Input keuzevariabelen'!$E$13:$I$131,2,FALSE)</f>
        <v>2</v>
      </c>
      <c r="G408" s="161" t="s">
        <v>30</v>
      </c>
      <c r="H408" s="272">
        <f>'Verbruik vestigingen 2020'!Z26*A401</f>
        <v>9307.7350186024414</v>
      </c>
      <c r="I408" s="154" t="str">
        <f>VLOOKUP(G408,'Input keuzevariabelen'!$E$13:$I$131,3,FALSE)</f>
        <v>kWh</v>
      </c>
      <c r="J408" s="181">
        <f>SUMIFS('Input keuzevariabelen'!$H$13:$H$131,'Input keuzevariabelen'!$E$13:$E$131,Data!G408,'Input keuzevariabelen'!$J$13:$J$131,Data!D408)</f>
        <v>556</v>
      </c>
      <c r="K408" s="154" t="str">
        <f>VLOOKUP(G408,'Input keuzevariabelen'!$E$13:$I$131,5,FALSE)</f>
        <v>gram CO2/kWh</v>
      </c>
      <c r="L408" s="213">
        <f t="shared" si="17"/>
        <v>5.1751006703429576</v>
      </c>
      <c r="M408" s="161" t="s">
        <v>328</v>
      </c>
      <c r="N408" s="161"/>
      <c r="O408" s="162" t="s">
        <v>119</v>
      </c>
      <c r="T408"/>
    </row>
    <row r="409" spans="1:20" ht="17.399999999999999" thickTop="1" thickBot="1" x14ac:dyDescent="0.35">
      <c r="C409" s="254" t="s">
        <v>111</v>
      </c>
      <c r="D409" s="161">
        <v>2021</v>
      </c>
      <c r="E409" s="189" t="s">
        <v>16</v>
      </c>
      <c r="F409" s="153">
        <f>VLOOKUP(G409,'Input keuzevariabelen'!$E$13:$I$131,2,FALSE)</f>
        <v>2</v>
      </c>
      <c r="G409" s="161" t="s">
        <v>30</v>
      </c>
      <c r="H409" s="272">
        <f>'Verbruik vestigingen 2020'!Z22*A401</f>
        <v>72742.616992517171</v>
      </c>
      <c r="I409" s="154" t="str">
        <f>VLOOKUP(G409,'Input keuzevariabelen'!$E$13:$I$131,3,FALSE)</f>
        <v>kWh</v>
      </c>
      <c r="J409" s="181">
        <f>SUMIFS('Input keuzevariabelen'!$H$13:$H$131,'Input keuzevariabelen'!$E$13:$E$131,Data!G409,'Input keuzevariabelen'!$J$13:$J$131,Data!D409)</f>
        <v>556</v>
      </c>
      <c r="K409" s="154" t="str">
        <f>VLOOKUP(G409,'Input keuzevariabelen'!$E$13:$I$131,5,FALSE)</f>
        <v>gram CO2/kWh</v>
      </c>
      <c r="L409" s="213">
        <f t="shared" si="17"/>
        <v>40.444895047839545</v>
      </c>
      <c r="M409" s="161" t="s">
        <v>328</v>
      </c>
      <c r="N409" s="161"/>
      <c r="O409" s="159" t="s">
        <v>121</v>
      </c>
      <c r="T409"/>
    </row>
    <row r="410" spans="1:20" ht="17.399999999999999" thickTop="1" thickBot="1" x14ac:dyDescent="0.35">
      <c r="C410" s="254" t="s">
        <v>160</v>
      </c>
      <c r="D410" s="161">
        <v>2021</v>
      </c>
      <c r="E410" s="189" t="s">
        <v>16</v>
      </c>
      <c r="F410" s="153">
        <f>VLOOKUP(G410,'Input keuzevariabelen'!$E$13:$I$131,2,FALSE)</f>
        <v>2</v>
      </c>
      <c r="G410" s="161" t="s">
        <v>30</v>
      </c>
      <c r="H410" s="272">
        <f>'Verbruik vestigingen 2020'!Z16*$A$401</f>
        <v>62249.183245430337</v>
      </c>
      <c r="I410" s="154" t="str">
        <f>VLOOKUP(G410,'Input keuzevariabelen'!$E$13:$I$131,3,FALSE)</f>
        <v>kWh</v>
      </c>
      <c r="J410" s="181">
        <f>SUMIFS('Input keuzevariabelen'!$H$13:$H$131,'Input keuzevariabelen'!$E$13:$E$131,Data!G410,'Input keuzevariabelen'!$J$13:$J$131,Data!D410)</f>
        <v>556</v>
      </c>
      <c r="K410" s="154" t="str">
        <f>VLOOKUP(G410,'Input keuzevariabelen'!$E$13:$I$131,5,FALSE)</f>
        <v>gram CO2/kWh</v>
      </c>
      <c r="L410" s="213">
        <f t="shared" ref="L410" si="24">H410*J410/1000000</f>
        <v>34.610545884459263</v>
      </c>
      <c r="M410" s="161" t="s">
        <v>328</v>
      </c>
      <c r="N410" s="161"/>
      <c r="O410" s="159" t="s">
        <v>330</v>
      </c>
      <c r="T410"/>
    </row>
    <row r="411" spans="1:20" ht="17.399999999999999" thickTop="1" thickBot="1" x14ac:dyDescent="0.35">
      <c r="C411" s="254" t="s">
        <v>111</v>
      </c>
      <c r="D411" s="161">
        <v>2021</v>
      </c>
      <c r="E411" s="189" t="s">
        <v>16</v>
      </c>
      <c r="F411" s="153">
        <f>VLOOKUP(G411,'Input keuzevariabelen'!$E$13:$I$131,2,FALSE)</f>
        <v>2</v>
      </c>
      <c r="G411" s="161" t="s">
        <v>30</v>
      </c>
      <c r="H411" s="273">
        <f>31806+86304</f>
        <v>118110</v>
      </c>
      <c r="I411" s="154" t="str">
        <f>VLOOKUP(G411,'Input keuzevariabelen'!$E$13:$I$131,3,FALSE)</f>
        <v>kWh</v>
      </c>
      <c r="J411" s="181">
        <f>SUMIFS('Input keuzevariabelen'!$H$13:$H$131,'Input keuzevariabelen'!$E$13:$E$131,Data!G411,'Input keuzevariabelen'!$J$13:$J$131,Data!D411)</f>
        <v>556</v>
      </c>
      <c r="K411" s="154" t="str">
        <f>VLOOKUP(G411,'Input keuzevariabelen'!$E$13:$I$131,5,FALSE)</f>
        <v>gram CO2/kWh</v>
      </c>
      <c r="L411" s="213">
        <f t="shared" si="17"/>
        <v>65.669160000000005</v>
      </c>
      <c r="M411" s="161" t="s">
        <v>306</v>
      </c>
      <c r="N411" s="161" t="s">
        <v>309</v>
      </c>
      <c r="O411" s="159" t="s">
        <v>122</v>
      </c>
      <c r="T411"/>
    </row>
    <row r="412" spans="1:20" ht="17.399999999999999" thickTop="1" thickBot="1" x14ac:dyDescent="0.35">
      <c r="C412" s="254" t="s">
        <v>111</v>
      </c>
      <c r="D412" s="161">
        <v>2021</v>
      </c>
      <c r="E412" s="189" t="s">
        <v>16</v>
      </c>
      <c r="F412" s="153">
        <f>VLOOKUP(G412,'Input keuzevariabelen'!$E$13:$I$131,2,FALSE)</f>
        <v>2</v>
      </c>
      <c r="G412" s="161" t="s">
        <v>30</v>
      </c>
      <c r="H412" s="272">
        <f>H157</f>
        <v>13082</v>
      </c>
      <c r="I412" s="154" t="str">
        <f>VLOOKUP(G412,'Input keuzevariabelen'!$E$13:$I$131,3,FALSE)</f>
        <v>kWh</v>
      </c>
      <c r="J412" s="181">
        <f>SUMIFS('Input keuzevariabelen'!$H$13:$H$131,'Input keuzevariabelen'!$E$13:$E$131,Data!G412,'Input keuzevariabelen'!$J$13:$J$131,Data!D412)</f>
        <v>556</v>
      </c>
      <c r="K412" s="154" t="str">
        <f>VLOOKUP(G412,'Input keuzevariabelen'!$E$13:$I$131,5,FALSE)</f>
        <v>gram CO2/kWh</v>
      </c>
      <c r="L412" s="213">
        <f t="shared" ref="L412:L427" si="25">H412*J412/1000000</f>
        <v>7.2735919999999998</v>
      </c>
      <c r="M412" s="161" t="s">
        <v>328</v>
      </c>
      <c r="N412" s="161"/>
      <c r="O412" s="159" t="s">
        <v>124</v>
      </c>
      <c r="T412"/>
    </row>
    <row r="413" spans="1:20" ht="17.399999999999999" thickTop="1" thickBot="1" x14ac:dyDescent="0.35">
      <c r="C413" s="254" t="s">
        <v>217</v>
      </c>
      <c r="D413" s="161">
        <v>2021</v>
      </c>
      <c r="E413" s="189" t="s">
        <v>16</v>
      </c>
      <c r="F413" s="153">
        <f>VLOOKUP(G413,'Input keuzevariabelen'!$E$13:$I$131,2,FALSE)</f>
        <v>2</v>
      </c>
      <c r="G413" s="161" t="s">
        <v>30</v>
      </c>
      <c r="H413" s="272">
        <f>'Verbruik vestigingen 2020'!Z8*$A$401</f>
        <v>57565.673267917009</v>
      </c>
      <c r="I413" s="154" t="str">
        <f>VLOOKUP(G413,'Input keuzevariabelen'!$E$13:$I$131,3,FALSE)</f>
        <v>kWh</v>
      </c>
      <c r="J413" s="181">
        <f>SUMIFS('Input keuzevariabelen'!$H$13:$H$131,'Input keuzevariabelen'!$E$13:$E$131,Data!G413,'Input keuzevariabelen'!$J$13:$J$131,Data!D413)</f>
        <v>556</v>
      </c>
      <c r="K413" s="154" t="str">
        <f>VLOOKUP(G413,'Input keuzevariabelen'!$E$13:$I$131,5,FALSE)</f>
        <v>gram CO2/kWh</v>
      </c>
      <c r="L413" s="213">
        <f t="shared" ref="L413" si="26">H413*J413/1000000</f>
        <v>32.006514336961857</v>
      </c>
      <c r="M413" s="161" t="s">
        <v>328</v>
      </c>
      <c r="N413" s="161"/>
      <c r="O413" s="159" t="s">
        <v>329</v>
      </c>
      <c r="T413"/>
    </row>
    <row r="414" spans="1:20" ht="17.399999999999999" thickTop="1" thickBot="1" x14ac:dyDescent="0.35">
      <c r="C414" s="254" t="s">
        <v>111</v>
      </c>
      <c r="D414" s="161">
        <v>2021</v>
      </c>
      <c r="E414" s="189" t="s">
        <v>16</v>
      </c>
      <c r="F414" s="153">
        <f>VLOOKUP(G414,'Input keuzevariabelen'!$E$13:$I$131,2,FALSE)</f>
        <v>2</v>
      </c>
      <c r="G414" s="161" t="s">
        <v>30</v>
      </c>
      <c r="H414" s="272">
        <v>1040722.0407523511</v>
      </c>
      <c r="I414" s="154" t="str">
        <f>VLOOKUP(G414,'Input keuzevariabelen'!$E$13:$I$131,3,FALSE)</f>
        <v>kWh</v>
      </c>
      <c r="J414" s="181">
        <f>SUMIFS('Input keuzevariabelen'!$H$13:$H$131,'Input keuzevariabelen'!$E$13:$E$131,Data!G414,'Input keuzevariabelen'!$J$13:$J$131,Data!D414)</f>
        <v>556</v>
      </c>
      <c r="K414" s="154" t="str">
        <f>VLOOKUP(G414,'Input keuzevariabelen'!$E$13:$I$131,5,FALSE)</f>
        <v>gram CO2/kWh</v>
      </c>
      <c r="L414" s="213">
        <f t="shared" si="25"/>
        <v>578.64145465830723</v>
      </c>
      <c r="M414" s="161" t="s">
        <v>307</v>
      </c>
      <c r="N414" s="161" t="s">
        <v>304</v>
      </c>
      <c r="O414" s="162" t="s">
        <v>125</v>
      </c>
      <c r="T414"/>
    </row>
    <row r="415" spans="1:20" ht="17.399999999999999" thickTop="1" thickBot="1" x14ac:dyDescent="0.35">
      <c r="C415" s="254" t="s">
        <v>280</v>
      </c>
      <c r="D415" s="161">
        <v>2021</v>
      </c>
      <c r="E415" s="189" t="s">
        <v>16</v>
      </c>
      <c r="F415" s="153">
        <f>VLOOKUP(G415,'Input keuzevariabelen'!$E$13:$I$131,2,FALSE)</f>
        <v>2</v>
      </c>
      <c r="G415" s="161" t="s">
        <v>30</v>
      </c>
      <c r="H415" s="273">
        <v>24001</v>
      </c>
      <c r="I415" s="154" t="str">
        <f>VLOOKUP(G415,'Input keuzevariabelen'!$E$13:$I$131,3,FALSE)</f>
        <v>kWh</v>
      </c>
      <c r="J415" s="181">
        <f>SUMIFS('Input keuzevariabelen'!$H$13:$H$131,'Input keuzevariabelen'!$E$13:$E$131,Data!G415,'Input keuzevariabelen'!$J$13:$J$131,Data!D415)</f>
        <v>556</v>
      </c>
      <c r="K415" s="154" t="str">
        <f>VLOOKUP(G415,'Input keuzevariabelen'!$E$13:$I$131,5,FALSE)</f>
        <v>gram CO2/kWh</v>
      </c>
      <c r="L415" s="213">
        <f t="shared" ref="L415:L419" si="27">H415*J415/1000000</f>
        <v>13.344556000000001</v>
      </c>
      <c r="M415" s="161" t="s">
        <v>328</v>
      </c>
      <c r="N415" s="161"/>
      <c r="O415" s="162" t="s">
        <v>119</v>
      </c>
      <c r="T415"/>
    </row>
    <row r="416" spans="1:20" ht="17.399999999999999" thickTop="1" thickBot="1" x14ac:dyDescent="0.35">
      <c r="C416" s="254" t="s">
        <v>280</v>
      </c>
      <c r="D416" s="161">
        <v>2021</v>
      </c>
      <c r="E416" s="189" t="s">
        <v>16</v>
      </c>
      <c r="F416" s="153">
        <f>VLOOKUP(G416,'Input keuzevariabelen'!$E$13:$I$131,2,FALSE)</f>
        <v>2</v>
      </c>
      <c r="G416" s="161" t="s">
        <v>30</v>
      </c>
      <c r="H416" s="272">
        <f>'Verbruik vestigingen 2020'!Z12*A401</f>
        <v>12254.789208250388</v>
      </c>
      <c r="I416" s="154" t="str">
        <f>VLOOKUP(G416,'Input keuzevariabelen'!$E$13:$I$131,3,FALSE)</f>
        <v>kWh</v>
      </c>
      <c r="J416" s="181">
        <f>SUMIFS('Input keuzevariabelen'!$H$13:$H$131,'Input keuzevariabelen'!$E$13:$E$131,Data!G416,'Input keuzevariabelen'!$J$13:$J$131,Data!D416)</f>
        <v>556</v>
      </c>
      <c r="K416" s="154" t="str">
        <f>VLOOKUP(G416,'Input keuzevariabelen'!$E$13:$I$131,5,FALSE)</f>
        <v>gram CO2/kWh</v>
      </c>
      <c r="L416" s="213">
        <f t="shared" si="27"/>
        <v>6.8136627997872159</v>
      </c>
      <c r="M416" s="161" t="s">
        <v>328</v>
      </c>
      <c r="N416" s="161"/>
      <c r="O416" s="162" t="s">
        <v>310</v>
      </c>
      <c r="T416"/>
    </row>
    <row r="417" spans="1:20" ht="17.399999999999999" thickTop="1" thickBot="1" x14ac:dyDescent="0.35">
      <c r="C417" s="254" t="s">
        <v>280</v>
      </c>
      <c r="D417" s="161">
        <v>2021</v>
      </c>
      <c r="E417" s="189" t="s">
        <v>16</v>
      </c>
      <c r="F417" s="153">
        <f>VLOOKUP(G417,'Input keuzevariabelen'!$E$13:$I$131,2,FALSE)</f>
        <v>2</v>
      </c>
      <c r="G417" s="161" t="s">
        <v>30</v>
      </c>
      <c r="H417" s="272">
        <f>'Verbruik vestigingen 2020'!Z13*A401</f>
        <v>10374.86387423839</v>
      </c>
      <c r="I417" s="154" t="str">
        <f>VLOOKUP(G417,'Input keuzevariabelen'!$E$13:$I$131,3,FALSE)</f>
        <v>kWh</v>
      </c>
      <c r="J417" s="181">
        <f>SUMIFS('Input keuzevariabelen'!$H$13:$H$131,'Input keuzevariabelen'!$E$13:$E$131,Data!G417,'Input keuzevariabelen'!$J$13:$J$131,Data!D417)</f>
        <v>556</v>
      </c>
      <c r="K417" s="154" t="str">
        <f>VLOOKUP(G417,'Input keuzevariabelen'!$E$13:$I$131,5,FALSE)</f>
        <v>gram CO2/kWh</v>
      </c>
      <c r="L417" s="213">
        <f t="shared" si="27"/>
        <v>5.7684243140765448</v>
      </c>
      <c r="M417" s="161" t="s">
        <v>328</v>
      </c>
      <c r="N417" s="161"/>
      <c r="O417" s="162" t="s">
        <v>311</v>
      </c>
      <c r="T417"/>
    </row>
    <row r="418" spans="1:20" ht="17.399999999999999" thickTop="1" thickBot="1" x14ac:dyDescent="0.35">
      <c r="C418" s="254" t="s">
        <v>280</v>
      </c>
      <c r="D418" s="161">
        <v>2021</v>
      </c>
      <c r="E418" s="189" t="s">
        <v>16</v>
      </c>
      <c r="F418" s="153">
        <f>VLOOKUP(G418,'Input keuzevariabelen'!$E$13:$I$131,2,FALSE)</f>
        <v>2</v>
      </c>
      <c r="G418" s="161" t="s">
        <v>30</v>
      </c>
      <c r="H418" s="272">
        <f>'Verbruik vestigingen 2020'!Z14</f>
        <v>0</v>
      </c>
      <c r="I418" s="154" t="str">
        <f>VLOOKUP(G418,'Input keuzevariabelen'!$E$13:$I$131,3,FALSE)</f>
        <v>kWh</v>
      </c>
      <c r="J418" s="181">
        <f>SUMIFS('Input keuzevariabelen'!$H$13:$H$131,'Input keuzevariabelen'!$E$13:$E$131,Data!G418,'Input keuzevariabelen'!$J$13:$J$131,Data!D418)</f>
        <v>556</v>
      </c>
      <c r="K418" s="154" t="str">
        <f>VLOOKUP(G418,'Input keuzevariabelen'!$E$13:$I$131,5,FALSE)</f>
        <v>gram CO2/kWh</v>
      </c>
      <c r="L418" s="213">
        <f t="shared" si="27"/>
        <v>0</v>
      </c>
      <c r="M418" s="161" t="s">
        <v>328</v>
      </c>
      <c r="N418" s="161"/>
      <c r="O418" s="162" t="s">
        <v>312</v>
      </c>
      <c r="T418"/>
    </row>
    <row r="419" spans="1:20" ht="17.399999999999999" thickTop="1" thickBot="1" x14ac:dyDescent="0.35">
      <c r="C419" s="254" t="s">
        <v>280</v>
      </c>
      <c r="D419" s="161">
        <v>2021</v>
      </c>
      <c r="E419" s="189" t="s">
        <v>16</v>
      </c>
      <c r="F419" s="153">
        <f>VLOOKUP(G419,'Input keuzevariabelen'!$E$13:$I$131,2,FALSE)</f>
        <v>2</v>
      </c>
      <c r="G419" s="161" t="s">
        <v>30</v>
      </c>
      <c r="H419" s="272">
        <f>'Verbruik vestigingen 2020'!Z15</f>
        <v>0</v>
      </c>
      <c r="I419" s="154" t="str">
        <f>VLOOKUP(G419,'Input keuzevariabelen'!$E$13:$I$131,3,FALSE)</f>
        <v>kWh</v>
      </c>
      <c r="J419" s="181">
        <f>SUMIFS('Input keuzevariabelen'!$H$13:$H$131,'Input keuzevariabelen'!$E$13:$E$131,Data!G419,'Input keuzevariabelen'!$J$13:$J$131,Data!D419)</f>
        <v>556</v>
      </c>
      <c r="K419" s="154" t="str">
        <f>VLOOKUP(G419,'Input keuzevariabelen'!$E$13:$I$131,5,FALSE)</f>
        <v>gram CO2/kWh</v>
      </c>
      <c r="L419" s="213">
        <f t="shared" si="27"/>
        <v>0</v>
      </c>
      <c r="M419" s="161" t="s">
        <v>328</v>
      </c>
      <c r="N419" s="161"/>
      <c r="O419" s="162" t="s">
        <v>313</v>
      </c>
      <c r="T419"/>
    </row>
    <row r="420" spans="1:20" ht="17.399999999999999" thickTop="1" thickBot="1" x14ac:dyDescent="0.35">
      <c r="C420" s="254" t="s">
        <v>111</v>
      </c>
      <c r="D420" s="161">
        <v>2021</v>
      </c>
      <c r="E420" s="189" t="s">
        <v>16</v>
      </c>
      <c r="F420" s="153">
        <f>VLOOKUP(G420,'Input keuzevariabelen'!$E$13:$I$131,2,FALSE)</f>
        <v>2</v>
      </c>
      <c r="G420" s="161" t="s">
        <v>105</v>
      </c>
      <c r="H420" s="272">
        <f>H159</f>
        <v>112</v>
      </c>
      <c r="I420" s="154" t="str">
        <f>VLOOKUP(G420,'Input keuzevariabelen'!$E$13:$I$131,3,FALSE)</f>
        <v>GJ</v>
      </c>
      <c r="J420" s="181">
        <f>SUMIFS('Input keuzevariabelen'!$H$13:$H$131,'Input keuzevariabelen'!$E$13:$E$131,Data!G420,'Input keuzevariabelen'!$J$13:$J$131,Data!D420)</f>
        <v>35970</v>
      </c>
      <c r="K420" s="154" t="str">
        <f>VLOOKUP(G420,'Input keuzevariabelen'!$E$13:$I$131,5,FALSE)</f>
        <v>gram CO2/GJ</v>
      </c>
      <c r="L420" s="213">
        <f t="shared" si="25"/>
        <v>4.0286400000000002</v>
      </c>
      <c r="M420" s="161" t="s">
        <v>328</v>
      </c>
      <c r="N420" s="161"/>
      <c r="O420" s="162" t="s">
        <v>116</v>
      </c>
      <c r="T420"/>
    </row>
    <row r="421" spans="1:20" ht="17.399999999999999" thickTop="1" thickBot="1" x14ac:dyDescent="0.35">
      <c r="C421" s="254" t="s">
        <v>111</v>
      </c>
      <c r="D421" s="161">
        <v>2021</v>
      </c>
      <c r="E421" s="189" t="s">
        <v>16</v>
      </c>
      <c r="F421" s="153">
        <f>VLOOKUP(G421,'Input keuzevariabelen'!$E$13:$I$131,2,FALSE)</f>
        <v>2</v>
      </c>
      <c r="G421" s="161" t="s">
        <v>105</v>
      </c>
      <c r="H421" s="272">
        <v>1742.5736677115988</v>
      </c>
      <c r="I421" s="154" t="str">
        <f>VLOOKUP(G421,'Input keuzevariabelen'!$E$13:$I$131,3,FALSE)</f>
        <v>GJ</v>
      </c>
      <c r="J421" s="181">
        <f>SUMIFS('Input keuzevariabelen'!$H$13:$H$131,'Input keuzevariabelen'!$E$13:$E$131,Data!G421,'Input keuzevariabelen'!$J$13:$J$131,Data!D421)</f>
        <v>35970</v>
      </c>
      <c r="K421" s="154" t="str">
        <f>VLOOKUP(G421,'Input keuzevariabelen'!$E$13:$I$131,5,FALSE)</f>
        <v>gram CO2/GJ</v>
      </c>
      <c r="L421" s="213">
        <f t="shared" si="25"/>
        <v>62.680374827586213</v>
      </c>
      <c r="M421" s="161" t="s">
        <v>307</v>
      </c>
      <c r="N421" s="161" t="s">
        <v>304</v>
      </c>
      <c r="O421" s="162" t="s">
        <v>125</v>
      </c>
      <c r="T421"/>
    </row>
    <row r="422" spans="1:20" ht="17.399999999999999" thickTop="1" thickBot="1" x14ac:dyDescent="0.35">
      <c r="C422" s="254" t="s">
        <v>111</v>
      </c>
      <c r="D422" s="161">
        <v>2021</v>
      </c>
      <c r="E422" s="189" t="s">
        <v>16</v>
      </c>
      <c r="F422" s="153">
        <f>VLOOKUP(G422,'Input keuzevariabelen'!$E$13:$I$131,2,FALSE)</f>
        <v>1</v>
      </c>
      <c r="G422" s="154" t="s">
        <v>5</v>
      </c>
      <c r="H422" s="271">
        <f>'Verbruik vestigingen 2020'!AA23*A423</f>
        <v>7423.9830337427247</v>
      </c>
      <c r="I422" s="154" t="str">
        <f>VLOOKUP(G422,'Input keuzevariabelen'!$E$13:$I$131,3,FALSE)</f>
        <v>m3</v>
      </c>
      <c r="J422" s="181">
        <f>SUMIFS('Input keuzevariabelen'!$H$13:$H$131,'Input keuzevariabelen'!$E$13:$E$131,Data!G422,'Input keuzevariabelen'!$J$13:$J$131,Data!D422)</f>
        <v>1884</v>
      </c>
      <c r="K422" s="154" t="str">
        <f>VLOOKUP(G422,'Input keuzevariabelen'!$E$13:$I$131,5,FALSE)</f>
        <v>gram CO2/m3</v>
      </c>
      <c r="L422" s="213">
        <f t="shared" si="25"/>
        <v>13.986784035571294</v>
      </c>
      <c r="M422" s="161" t="s">
        <v>328</v>
      </c>
      <c r="N422" s="161"/>
      <c r="O422" s="155" t="s">
        <v>112</v>
      </c>
      <c r="T422"/>
    </row>
    <row r="423" spans="1:20" s="330" customFormat="1" ht="17.399999999999999" thickTop="1" thickBot="1" x14ac:dyDescent="0.35">
      <c r="A423" s="338">
        <f>'Verbruik vestigingen 2020'!H43</f>
        <v>0.88814248519472716</v>
      </c>
      <c r="B423" s="14"/>
      <c r="C423" s="339" t="s">
        <v>111</v>
      </c>
      <c r="D423" s="161">
        <v>2021</v>
      </c>
      <c r="E423" s="189" t="s">
        <v>16</v>
      </c>
      <c r="F423" s="340">
        <f>VLOOKUP(G423,'Input keuzevariabelen'!$E$13:$I$131,2,FALSE)</f>
        <v>1</v>
      </c>
      <c r="G423" s="186" t="s">
        <v>5</v>
      </c>
      <c r="H423" s="341">
        <v>12013.903397229074</v>
      </c>
      <c r="I423" s="186" t="str">
        <f>VLOOKUP(G423,'Input keuzevariabelen'!$E$13:$I$131,3,FALSE)</f>
        <v>m3</v>
      </c>
      <c r="J423" s="186">
        <f>SUMIFS('Input keuzevariabelen'!$H$13:$H$131,'Input keuzevariabelen'!$E$13:$E$131,Data!G423,'Input keuzevariabelen'!$J$13:$J$131,Data!D423)</f>
        <v>1884</v>
      </c>
      <c r="K423" s="186" t="str">
        <f>VLOOKUP(G423,'Input keuzevariabelen'!$E$13:$I$131,5,FALSE)</f>
        <v>gram CO2/m3</v>
      </c>
      <c r="L423" s="337">
        <f t="shared" si="25"/>
        <v>22.634194000379576</v>
      </c>
      <c r="M423" s="161" t="s">
        <v>320</v>
      </c>
      <c r="N423" s="161"/>
      <c r="O423" s="342" t="s">
        <v>113</v>
      </c>
      <c r="P423" s="14"/>
      <c r="Q423" s="14"/>
      <c r="R423" s="14"/>
      <c r="S423" s="14"/>
      <c r="T423" s="331"/>
    </row>
    <row r="424" spans="1:20" s="330" customFormat="1" ht="17.399999999999999" thickTop="1" thickBot="1" x14ac:dyDescent="0.35">
      <c r="A424" s="14"/>
      <c r="B424" s="14"/>
      <c r="C424" s="339" t="s">
        <v>168</v>
      </c>
      <c r="D424" s="161">
        <v>2021</v>
      </c>
      <c r="E424" s="189" t="s">
        <v>16</v>
      </c>
      <c r="F424" s="340">
        <f>VLOOKUP(G424,'Input keuzevariabelen'!$E$13:$I$131,2,FALSE)</f>
        <v>1</v>
      </c>
      <c r="G424" s="186" t="s">
        <v>5</v>
      </c>
      <c r="H424" s="272">
        <f>'Verbruik vestigingen 2020'!AA10*A423</f>
        <v>33459.879987226152</v>
      </c>
      <c r="I424" s="186" t="str">
        <f>VLOOKUP(G424,'Input keuzevariabelen'!$E$13:$I$131,3,FALSE)</f>
        <v>m3</v>
      </c>
      <c r="J424" s="186">
        <f>SUMIFS('Input keuzevariabelen'!$H$13:$H$131,'Input keuzevariabelen'!$E$13:$E$131,Data!G424,'Input keuzevariabelen'!$J$13:$J$131,Data!D424)</f>
        <v>1884</v>
      </c>
      <c r="K424" s="186" t="str">
        <f>VLOOKUP(G424,'Input keuzevariabelen'!$E$13:$I$131,5,FALSE)</f>
        <v>gram CO2/m3</v>
      </c>
      <c r="L424" s="337">
        <f t="shared" ref="L424" si="28">H424*J424/1000000</f>
        <v>63.03841389593407</v>
      </c>
      <c r="M424" s="161" t="s">
        <v>328</v>
      </c>
      <c r="N424" s="161"/>
      <c r="O424" s="342" t="s">
        <v>341</v>
      </c>
      <c r="P424" s="14"/>
      <c r="Q424" s="14"/>
      <c r="R424" s="14"/>
      <c r="S424" s="14"/>
      <c r="T424" s="331"/>
    </row>
    <row r="425" spans="1:20" ht="17.399999999999999" thickTop="1" thickBot="1" x14ac:dyDescent="0.35">
      <c r="C425" s="254" t="s">
        <v>167</v>
      </c>
      <c r="D425" s="161">
        <v>2021</v>
      </c>
      <c r="E425" s="189" t="s">
        <v>16</v>
      </c>
      <c r="F425" s="153">
        <f>VLOOKUP(G425,'Input keuzevariabelen'!$E$13:$I$131,2,FALSE)</f>
        <v>1</v>
      </c>
      <c r="G425" s="154" t="s">
        <v>5</v>
      </c>
      <c r="H425" s="272">
        <f>'Verbruik vestigingen 2020'!AA21*A423</f>
        <v>10333.53781524065</v>
      </c>
      <c r="I425" s="154" t="str">
        <f>VLOOKUP(G425,'Input keuzevariabelen'!$E$13:$I$131,3,FALSE)</f>
        <v>m3</v>
      </c>
      <c r="J425" s="181">
        <f>SUMIFS('Input keuzevariabelen'!$H$13:$H$131,'Input keuzevariabelen'!$E$13:$E$131,Data!G425,'Input keuzevariabelen'!$J$13:$J$131,Data!D425)</f>
        <v>1884</v>
      </c>
      <c r="K425" s="154" t="str">
        <f>VLOOKUP(G425,'Input keuzevariabelen'!$E$13:$I$131,5,FALSE)</f>
        <v>gram CO2/m3</v>
      </c>
      <c r="L425" s="213">
        <f t="shared" si="25"/>
        <v>19.468385243913385</v>
      </c>
      <c r="M425" s="161" t="s">
        <v>328</v>
      </c>
      <c r="N425" s="161"/>
      <c r="O425" s="156" t="s">
        <v>115</v>
      </c>
      <c r="T425"/>
    </row>
    <row r="426" spans="1:20" ht="17.399999999999999" thickTop="1" thickBot="1" x14ac:dyDescent="0.35">
      <c r="C426" s="254" t="s">
        <v>111</v>
      </c>
      <c r="D426" s="161">
        <v>2021</v>
      </c>
      <c r="E426" s="189" t="s">
        <v>16</v>
      </c>
      <c r="F426" s="153">
        <f>VLOOKUP(G426,'Input keuzevariabelen'!$E$13:$I$131,2,FALSE)</f>
        <v>1</v>
      </c>
      <c r="G426" s="154" t="s">
        <v>5</v>
      </c>
      <c r="H426" s="272">
        <f>'Verbruik vestigingen 2020'!AA17*A423</f>
        <v>4618.3409230125808</v>
      </c>
      <c r="I426" s="154" t="str">
        <f>VLOOKUP(G426,'Input keuzevariabelen'!$E$13:$I$131,3,FALSE)</f>
        <v>m3</v>
      </c>
      <c r="J426" s="181">
        <f>SUMIFS('Input keuzevariabelen'!$H$13:$H$131,'Input keuzevariabelen'!$E$13:$E$131,Data!G426,'Input keuzevariabelen'!$J$13:$J$131,Data!D426)</f>
        <v>1884</v>
      </c>
      <c r="K426" s="154" t="str">
        <f>VLOOKUP(G426,'Input keuzevariabelen'!$E$13:$I$131,5,FALSE)</f>
        <v>gram CO2/m3</v>
      </c>
      <c r="L426" s="213">
        <f t="shared" ref="L426" si="29">H426*J426/1000000</f>
        <v>8.7009542989557005</v>
      </c>
      <c r="M426" s="161" t="s">
        <v>328</v>
      </c>
      <c r="N426" s="161"/>
      <c r="O426" s="156" t="s">
        <v>115</v>
      </c>
      <c r="T426"/>
    </row>
    <row r="427" spans="1:20" ht="17.399999999999999" thickTop="1" thickBot="1" x14ac:dyDescent="0.35">
      <c r="C427" s="254" t="s">
        <v>111</v>
      </c>
      <c r="D427" s="161">
        <v>2021</v>
      </c>
      <c r="E427" s="189" t="s">
        <v>16</v>
      </c>
      <c r="F427" s="153">
        <f>VLOOKUP(G427,'Input keuzevariabelen'!$E$13:$I$131,2,FALSE)</f>
        <v>1</v>
      </c>
      <c r="G427" s="154" t="s">
        <v>5</v>
      </c>
      <c r="H427" s="272">
        <f>'Verbruik vestigingen 2020'!AA20*A423</f>
        <v>22052.577907385075</v>
      </c>
      <c r="I427" s="154" t="str">
        <f>VLOOKUP(G427,'Input keuzevariabelen'!$E$13:$I$131,3,FALSE)</f>
        <v>m3</v>
      </c>
      <c r="J427" s="181">
        <f>SUMIFS('Input keuzevariabelen'!$H$13:$H$131,'Input keuzevariabelen'!$E$13:$E$131,Data!G427,'Input keuzevariabelen'!$J$13:$J$131,Data!D427)</f>
        <v>1884</v>
      </c>
      <c r="K427" s="154" t="str">
        <f>VLOOKUP(G427,'Input keuzevariabelen'!$E$13:$I$131,5,FALSE)</f>
        <v>gram CO2/m3</v>
      </c>
      <c r="L427" s="213">
        <f t="shared" si="25"/>
        <v>41.547056777513482</v>
      </c>
      <c r="M427" s="161" t="s">
        <v>328</v>
      </c>
      <c r="N427" s="161"/>
      <c r="O427" s="159" t="s">
        <v>118</v>
      </c>
      <c r="T427"/>
    </row>
    <row r="428" spans="1:20" ht="17.399999999999999" thickTop="1" thickBot="1" x14ac:dyDescent="0.35">
      <c r="C428" s="254" t="s">
        <v>111</v>
      </c>
      <c r="D428" s="161">
        <v>2021</v>
      </c>
      <c r="E428" s="189" t="s">
        <v>16</v>
      </c>
      <c r="F428" s="153">
        <f>VLOOKUP(G428,'Input keuzevariabelen'!$E$13:$I$131,2,FALSE)</f>
        <v>1</v>
      </c>
      <c r="G428" s="154" t="s">
        <v>5</v>
      </c>
      <c r="H428" s="272">
        <f>'Verbruik vestigingen 2020'!AA26*A423</f>
        <v>1812.6988122824382</v>
      </c>
      <c r="I428" s="154" t="str">
        <f>VLOOKUP(G428,'Input keuzevariabelen'!$E$13:$I$131,3,FALSE)</f>
        <v>m3</v>
      </c>
      <c r="J428" s="181">
        <f>SUMIFS('Input keuzevariabelen'!$H$13:$H$131,'Input keuzevariabelen'!$E$13:$E$131,Data!G428,'Input keuzevariabelen'!$J$13:$J$131,Data!D428)</f>
        <v>1884</v>
      </c>
      <c r="K428" s="154" t="str">
        <f>VLOOKUP(G428,'Input keuzevariabelen'!$E$13:$I$131,5,FALSE)</f>
        <v>gram CO2/m3</v>
      </c>
      <c r="L428" s="213">
        <f t="shared" ref="L428:L505" si="30">H428*J428/1000000</f>
        <v>3.4151245623401136</v>
      </c>
      <c r="M428" s="161" t="s">
        <v>328</v>
      </c>
      <c r="N428" s="161"/>
      <c r="O428" s="162" t="s">
        <v>119</v>
      </c>
      <c r="T428"/>
    </row>
    <row r="429" spans="1:20" ht="17.399999999999999" thickTop="1" thickBot="1" x14ac:dyDescent="0.35">
      <c r="C429" s="254" t="s">
        <v>111</v>
      </c>
      <c r="D429" s="161">
        <v>2021</v>
      </c>
      <c r="E429" s="189" t="s">
        <v>16</v>
      </c>
      <c r="F429" s="153">
        <f>VLOOKUP(G429,'Input keuzevariabelen'!$E$13:$I$131,2,FALSE)</f>
        <v>1</v>
      </c>
      <c r="G429" s="154" t="s">
        <v>5</v>
      </c>
      <c r="H429" s="272">
        <f>'Verbruik vestigingen 2020'!AA22*A423</f>
        <v>14166.760781341092</v>
      </c>
      <c r="I429" s="154" t="str">
        <f>VLOOKUP(G429,'Input keuzevariabelen'!$E$13:$I$131,3,FALSE)</f>
        <v>m3</v>
      </c>
      <c r="J429" s="181">
        <f>SUMIFS('Input keuzevariabelen'!$H$13:$H$131,'Input keuzevariabelen'!$E$13:$E$131,Data!G429,'Input keuzevariabelen'!$J$13:$J$131,Data!D429)</f>
        <v>1884</v>
      </c>
      <c r="K429" s="154" t="str">
        <f>VLOOKUP(G429,'Input keuzevariabelen'!$E$13:$I$131,5,FALSE)</f>
        <v>gram CO2/m3</v>
      </c>
      <c r="L429" s="213">
        <f t="shared" si="30"/>
        <v>26.690177312046618</v>
      </c>
      <c r="M429" s="161" t="s">
        <v>328</v>
      </c>
      <c r="N429" s="161"/>
      <c r="O429" s="159" t="s">
        <v>121</v>
      </c>
      <c r="T429"/>
    </row>
    <row r="430" spans="1:20" ht="17.399999999999999" thickTop="1" thickBot="1" x14ac:dyDescent="0.35">
      <c r="C430" s="254" t="s">
        <v>160</v>
      </c>
      <c r="D430" s="161">
        <v>2021</v>
      </c>
      <c r="E430" s="189" t="s">
        <v>16</v>
      </c>
      <c r="F430" s="153">
        <f>VLOOKUP(G430,'Input keuzevariabelen'!$E$13:$I$131,2,FALSE)</f>
        <v>1</v>
      </c>
      <c r="G430" s="154" t="s">
        <v>5</v>
      </c>
      <c r="H430" s="272">
        <f>'Verbruik vestigingen 2020'!AA16*$A$423</f>
        <v>12123.144922908026</v>
      </c>
      <c r="I430" s="154" t="str">
        <f>VLOOKUP(G430,'Input keuzevariabelen'!$E$13:$I$131,3,FALSE)</f>
        <v>m3</v>
      </c>
      <c r="J430" s="181">
        <f>SUMIFS('Input keuzevariabelen'!$H$13:$H$131,'Input keuzevariabelen'!$E$13:$E$131,Data!G430,'Input keuzevariabelen'!$J$13:$J$131,Data!D430)</f>
        <v>1884</v>
      </c>
      <c r="K430" s="154" t="str">
        <f>VLOOKUP(G430,'Input keuzevariabelen'!$E$13:$I$131,5,FALSE)</f>
        <v>gram CO2/m3</v>
      </c>
      <c r="L430" s="213">
        <f t="shared" ref="L430" si="31">H430*J430/1000000</f>
        <v>22.840005034758722</v>
      </c>
      <c r="M430" s="161" t="s">
        <v>328</v>
      </c>
      <c r="N430" s="161"/>
      <c r="O430" s="159" t="s">
        <v>330</v>
      </c>
      <c r="T430"/>
    </row>
    <row r="431" spans="1:20" ht="17.399999999999999" thickTop="1" thickBot="1" x14ac:dyDescent="0.35">
      <c r="C431" s="254" t="s">
        <v>111</v>
      </c>
      <c r="D431" s="161">
        <v>2021</v>
      </c>
      <c r="E431" s="189" t="s">
        <v>16</v>
      </c>
      <c r="F431" s="153">
        <f>VLOOKUP(G431,'Input keuzevariabelen'!$E$13:$I$131,2,FALSE)</f>
        <v>1</v>
      </c>
      <c r="G431" s="154" t="s">
        <v>5</v>
      </c>
      <c r="H431" s="273">
        <f>463973-443186</f>
        <v>20787</v>
      </c>
      <c r="I431" s="154" t="str">
        <f>VLOOKUP(G431,'Input keuzevariabelen'!$E$13:$I$131,3,FALSE)</f>
        <v>m3</v>
      </c>
      <c r="J431" s="181">
        <f>SUMIFS('Input keuzevariabelen'!$H$13:$H$131,'Input keuzevariabelen'!$E$13:$E$131,Data!G431,'Input keuzevariabelen'!$J$13:$J$131,Data!D431)</f>
        <v>1884</v>
      </c>
      <c r="K431" s="154" t="str">
        <f>VLOOKUP(G431,'Input keuzevariabelen'!$E$13:$I$131,5,FALSE)</f>
        <v>gram CO2/m3</v>
      </c>
      <c r="L431" s="213">
        <f t="shared" si="30"/>
        <v>39.162708000000002</v>
      </c>
      <c r="M431" s="161" t="s">
        <v>305</v>
      </c>
      <c r="N431" s="161" t="s">
        <v>308</v>
      </c>
      <c r="O431" s="159" t="s">
        <v>122</v>
      </c>
      <c r="T431"/>
    </row>
    <row r="432" spans="1:20" ht="17.399999999999999" thickTop="1" thickBot="1" x14ac:dyDescent="0.35">
      <c r="C432" s="254" t="s">
        <v>111</v>
      </c>
      <c r="D432" s="161">
        <v>2021</v>
      </c>
      <c r="E432" s="189" t="s">
        <v>16</v>
      </c>
      <c r="F432" s="153">
        <f>VLOOKUP(G432,'Input keuzevariabelen'!$E$13:$I$131,2,FALSE)</f>
        <v>1</v>
      </c>
      <c r="G432" s="154" t="s">
        <v>5</v>
      </c>
      <c r="H432" s="272">
        <f>'Verbruik vestigingen 2020'!AA18*A423</f>
        <v>4052.59415994354</v>
      </c>
      <c r="I432" s="154" t="str">
        <f>VLOOKUP(G432,'Input keuzevariabelen'!$E$13:$I$131,3,FALSE)</f>
        <v>m3</v>
      </c>
      <c r="J432" s="181">
        <f>SUMIFS('Input keuzevariabelen'!$H$13:$H$131,'Input keuzevariabelen'!$E$13:$E$131,Data!G432,'Input keuzevariabelen'!$J$13:$J$131,Data!D432)</f>
        <v>1884</v>
      </c>
      <c r="K432" s="154" t="str">
        <f>VLOOKUP(G432,'Input keuzevariabelen'!$E$13:$I$131,5,FALSE)</f>
        <v>gram CO2/m3</v>
      </c>
      <c r="L432" s="213">
        <f t="shared" si="30"/>
        <v>7.6350873973336295</v>
      </c>
      <c r="M432" s="161" t="s">
        <v>328</v>
      </c>
      <c r="N432" s="161"/>
      <c r="O432" s="159" t="s">
        <v>124</v>
      </c>
      <c r="T432"/>
    </row>
    <row r="433" spans="3:20" ht="17.399999999999999" thickTop="1" thickBot="1" x14ac:dyDescent="0.35">
      <c r="C433" s="254" t="s">
        <v>217</v>
      </c>
      <c r="D433" s="161">
        <v>2021</v>
      </c>
      <c r="E433" s="189" t="s">
        <v>16</v>
      </c>
      <c r="F433" s="153">
        <f>VLOOKUP(G433,'Input keuzevariabelen'!$E$13:$I$131,2,FALSE)</f>
        <v>1</v>
      </c>
      <c r="G433" s="154" t="s">
        <v>5</v>
      </c>
      <c r="H433" s="272">
        <f>'Verbruik vestigingen 2020'!AA8*A423</f>
        <v>11211.022590613042</v>
      </c>
      <c r="I433" s="154" t="str">
        <f>VLOOKUP(G433,'Input keuzevariabelen'!$E$13:$I$131,3,FALSE)</f>
        <v>m3</v>
      </c>
      <c r="J433" s="181">
        <f>SUMIFS('Input keuzevariabelen'!$H$13:$H$131,'Input keuzevariabelen'!$E$13:$E$131,Data!G433,'Input keuzevariabelen'!$J$13:$J$131,Data!D433)</f>
        <v>1884</v>
      </c>
      <c r="K433" s="154" t="str">
        <f>VLOOKUP(G433,'Input keuzevariabelen'!$E$13:$I$131,5,FALSE)</f>
        <v>gram CO2/m3</v>
      </c>
      <c r="L433" s="213">
        <f t="shared" ref="L433" si="32">H433*J433/1000000</f>
        <v>21.121566560714971</v>
      </c>
      <c r="M433" s="161" t="s">
        <v>328</v>
      </c>
      <c r="N433" s="161"/>
      <c r="O433" s="159" t="s">
        <v>329</v>
      </c>
      <c r="T433"/>
    </row>
    <row r="434" spans="3:20" ht="17.399999999999999" thickTop="1" thickBot="1" x14ac:dyDescent="0.35">
      <c r="C434" s="267" t="s">
        <v>280</v>
      </c>
      <c r="D434" s="161">
        <v>2021</v>
      </c>
      <c r="E434" s="189" t="s">
        <v>16</v>
      </c>
      <c r="F434" s="153">
        <f>VLOOKUP(G434,'Input keuzevariabelen'!$E$13:$I$131,2,FALSE)</f>
        <v>1</v>
      </c>
      <c r="G434" s="268" t="s">
        <v>5</v>
      </c>
      <c r="H434" s="215">
        <f>'Verbruik vestigingen 2020'!AA11*A423</f>
        <v>10275.808553702993</v>
      </c>
      <c r="I434" s="154" t="str">
        <f>VLOOKUP(G434,'Input keuzevariabelen'!$E$13:$I$131,3,FALSE)</f>
        <v>m3</v>
      </c>
      <c r="J434" s="181">
        <f>SUMIFS('Input keuzevariabelen'!$H$13:$H$131,'Input keuzevariabelen'!$E$13:$E$131,Data!G434,'Input keuzevariabelen'!$J$13:$J$131,Data!D434)</f>
        <v>1884</v>
      </c>
      <c r="K434" s="154" t="str">
        <f>VLOOKUP(G434,'Input keuzevariabelen'!$E$13:$I$131,5,FALSE)</f>
        <v>gram CO2/m3</v>
      </c>
      <c r="L434" s="213">
        <f t="shared" si="30"/>
        <v>19.359623315176439</v>
      </c>
      <c r="M434" s="161" t="s">
        <v>328</v>
      </c>
      <c r="N434" s="161"/>
      <c r="O434" s="162" t="s">
        <v>119</v>
      </c>
      <c r="T434"/>
    </row>
    <row r="435" spans="3:20" ht="17.399999999999999" thickTop="1" thickBot="1" x14ac:dyDescent="0.35">
      <c r="C435" s="267" t="s">
        <v>280</v>
      </c>
      <c r="D435" s="161">
        <v>2021</v>
      </c>
      <c r="E435" s="189" t="s">
        <v>16</v>
      </c>
      <c r="F435" s="153">
        <f>VLOOKUP(G435,'Input keuzevariabelen'!$E$13:$I$131,2,FALSE)</f>
        <v>1</v>
      </c>
      <c r="G435" s="268" t="s">
        <v>5</v>
      </c>
      <c r="H435" s="215">
        <f>'Verbruik vestigingen 2020'!AA12*A423</f>
        <v>2386.6431304898265</v>
      </c>
      <c r="I435" s="154" t="str">
        <f>VLOOKUP(G435,'Input keuzevariabelen'!$E$13:$I$131,3,FALSE)</f>
        <v>m3</v>
      </c>
      <c r="J435" s="181">
        <f>SUMIFS('Input keuzevariabelen'!$H$13:$H$131,'Input keuzevariabelen'!$E$13:$E$131,Data!G435,'Input keuzevariabelen'!$J$13:$J$131,Data!D435)</f>
        <v>1884</v>
      </c>
      <c r="K435" s="154" t="str">
        <f>VLOOKUP(G435,'Input keuzevariabelen'!$E$13:$I$131,5,FALSE)</f>
        <v>gram CO2/m3</v>
      </c>
      <c r="L435" s="213">
        <f t="shared" si="30"/>
        <v>4.4964356578428335</v>
      </c>
      <c r="M435" s="161" t="s">
        <v>328</v>
      </c>
      <c r="N435" s="161"/>
      <c r="O435" s="162" t="s">
        <v>310</v>
      </c>
      <c r="T435"/>
    </row>
    <row r="436" spans="3:20" ht="17.399999999999999" thickTop="1" thickBot="1" x14ac:dyDescent="0.35">
      <c r="C436" s="267" t="s">
        <v>280</v>
      </c>
      <c r="D436" s="161">
        <v>2021</v>
      </c>
      <c r="E436" s="189" t="s">
        <v>16</v>
      </c>
      <c r="F436" s="153">
        <f>VLOOKUP(G436,'Input keuzevariabelen'!$E$13:$I$131,2,FALSE)</f>
        <v>1</v>
      </c>
      <c r="G436" s="268" t="s">
        <v>5</v>
      </c>
      <c r="H436" s="215">
        <f>'Verbruik vestigingen 2020'!AA13*A423</f>
        <v>2020.5241538180044</v>
      </c>
      <c r="I436" s="154" t="str">
        <f>VLOOKUP(G436,'Input keuzevariabelen'!$E$13:$I$131,3,FALSE)</f>
        <v>m3</v>
      </c>
      <c r="J436" s="181">
        <f>SUMIFS('Input keuzevariabelen'!$H$13:$H$131,'Input keuzevariabelen'!$E$13:$E$131,Data!G436,'Input keuzevariabelen'!$J$13:$J$131,Data!D436)</f>
        <v>1884</v>
      </c>
      <c r="K436" s="154" t="str">
        <f>VLOOKUP(G436,'Input keuzevariabelen'!$E$13:$I$131,5,FALSE)</f>
        <v>gram CO2/m3</v>
      </c>
      <c r="L436" s="213">
        <f t="shared" si="30"/>
        <v>3.8066675057931203</v>
      </c>
      <c r="M436" s="161" t="s">
        <v>328</v>
      </c>
      <c r="N436" s="161"/>
      <c r="O436" s="162" t="s">
        <v>311</v>
      </c>
      <c r="T436"/>
    </row>
    <row r="437" spans="3:20" ht="17.399999999999999" thickTop="1" thickBot="1" x14ac:dyDescent="0.35">
      <c r="C437" s="267" t="s">
        <v>280</v>
      </c>
      <c r="D437" s="161">
        <v>2021</v>
      </c>
      <c r="E437" s="189" t="s">
        <v>16</v>
      </c>
      <c r="F437" s="153">
        <f>VLOOKUP(G437,'Input keuzevariabelen'!$E$13:$I$131,2,FALSE)</f>
        <v>1</v>
      </c>
      <c r="G437" s="268" t="s">
        <v>5</v>
      </c>
      <c r="H437" s="215">
        <f>'Verbruik vestigingen 2020'!AA14</f>
        <v>0</v>
      </c>
      <c r="I437" s="154" t="str">
        <f>VLOOKUP(G437,'Input keuzevariabelen'!$E$13:$I$131,3,FALSE)</f>
        <v>m3</v>
      </c>
      <c r="J437" s="181">
        <f>SUMIFS('Input keuzevariabelen'!$H$13:$H$131,'Input keuzevariabelen'!$E$13:$E$131,Data!G437,'Input keuzevariabelen'!$J$13:$J$131,Data!D437)</f>
        <v>1884</v>
      </c>
      <c r="K437" s="154" t="str">
        <f>VLOOKUP(G437,'Input keuzevariabelen'!$E$13:$I$131,5,FALSE)</f>
        <v>gram CO2/m3</v>
      </c>
      <c r="L437" s="213">
        <f t="shared" si="30"/>
        <v>0</v>
      </c>
      <c r="M437" s="161" t="s">
        <v>328</v>
      </c>
      <c r="N437" s="161"/>
      <c r="O437" s="162" t="s">
        <v>312</v>
      </c>
    </row>
    <row r="438" spans="3:20" ht="17.399999999999999" thickTop="1" thickBot="1" x14ac:dyDescent="0.35">
      <c r="C438" s="267" t="s">
        <v>280</v>
      </c>
      <c r="D438" s="161">
        <v>2021</v>
      </c>
      <c r="E438" s="189" t="s">
        <v>16</v>
      </c>
      <c r="F438" s="153">
        <f>VLOOKUP(G438,'Input keuzevariabelen'!$E$13:$I$131,2,FALSE)</f>
        <v>1</v>
      </c>
      <c r="G438" s="268" t="s">
        <v>5</v>
      </c>
      <c r="H438" s="215">
        <f>'Verbruik vestigingen 2020'!AA15</f>
        <v>0</v>
      </c>
      <c r="I438" s="154" t="str">
        <f>VLOOKUP(G438,'Input keuzevariabelen'!$E$13:$I$131,3,FALSE)</f>
        <v>m3</v>
      </c>
      <c r="J438" s="181">
        <f>SUMIFS('Input keuzevariabelen'!$H$13:$H$131,'Input keuzevariabelen'!$E$13:$E$131,Data!G438,'Input keuzevariabelen'!$J$13:$J$131,Data!D438)</f>
        <v>1884</v>
      </c>
      <c r="K438" s="154" t="str">
        <f>VLOOKUP(G438,'Input keuzevariabelen'!$E$13:$I$131,5,FALSE)</f>
        <v>gram CO2/m3</v>
      </c>
      <c r="L438" s="213">
        <f t="shared" si="30"/>
        <v>0</v>
      </c>
      <c r="M438" s="161" t="s">
        <v>328</v>
      </c>
      <c r="N438" s="161"/>
      <c r="O438" s="162" t="s">
        <v>313</v>
      </c>
    </row>
    <row r="439" spans="3:20" ht="17.399999999999999" thickTop="1" thickBot="1" x14ac:dyDescent="0.35">
      <c r="C439" s="188" t="s">
        <v>111</v>
      </c>
      <c r="D439" s="161">
        <v>2021</v>
      </c>
      <c r="E439" s="189" t="s">
        <v>16</v>
      </c>
      <c r="F439" s="266" t="e">
        <f>VLOOKUP(G439,'Input keuzevariabelen'!$E$13:$I$131,2,FALSE)</f>
        <v>#N/A</v>
      </c>
      <c r="G439" s="226" t="s">
        <v>85</v>
      </c>
      <c r="H439" s="215">
        <f>2151-11.83-6.25-1.75-12.67-1.92-3.42</f>
        <v>2113.16</v>
      </c>
      <c r="I439" s="154" t="e">
        <f>VLOOKUP(G439,'Input keuzevariabelen'!$E$13:$I$131,3,FALSE)</f>
        <v>#N/A</v>
      </c>
      <c r="J439" s="181">
        <f>SUMIFS('Input keuzevariabelen'!$H$13:$H$131,'Input keuzevariabelen'!$E$13:$E$131,Data!G439,'Input keuzevariabelen'!$J$13:$J$131,Data!D439)</f>
        <v>0</v>
      </c>
      <c r="K439" s="154" t="e">
        <f>VLOOKUP(G439,'Input keuzevariabelen'!$E$13:$I$131,5,FALSE)</f>
        <v>#N/A</v>
      </c>
      <c r="L439" s="213">
        <f t="shared" si="30"/>
        <v>0</v>
      </c>
      <c r="M439" s="161"/>
      <c r="N439" s="161"/>
      <c r="O439" s="162"/>
    </row>
    <row r="440" spans="3:20" ht="17.399999999999999" thickTop="1" thickBot="1" x14ac:dyDescent="0.35">
      <c r="C440" s="188" t="s">
        <v>111</v>
      </c>
      <c r="D440" s="161">
        <v>2021</v>
      </c>
      <c r="E440" s="189" t="s">
        <v>16</v>
      </c>
      <c r="F440" s="153" t="str">
        <f>VLOOKUP(G440,'Input keuzevariabelen'!$E$13:$I$131,2,FALSE)</f>
        <v>bt</v>
      </c>
      <c r="G440" s="161" t="s">
        <v>96</v>
      </c>
      <c r="H440" s="215">
        <v>26.78</v>
      </c>
      <c r="I440" s="154" t="str">
        <f>VLOOKUP(G440,'Input keuzevariabelen'!$E$13:$I$131,3,FALSE)</f>
        <v>km</v>
      </c>
      <c r="J440" s="181">
        <f>SUMIFS('Input keuzevariabelen'!$H$13:$H$131,'Input keuzevariabelen'!$E$13:$E$131,Data!G440,'Input keuzevariabelen'!$J$13:$J$131,Data!D440)</f>
        <v>15</v>
      </c>
      <c r="K440" s="154" t="str">
        <f>VLOOKUP(G440,'Input keuzevariabelen'!$E$13:$I$131,5,FALSE)</f>
        <v>gram CO2/km</v>
      </c>
      <c r="L440" s="213">
        <f t="shared" ref="L440:L456" si="33">H440*J440/1000000</f>
        <v>4.0170000000000006E-4</v>
      </c>
      <c r="M440" s="161" t="s">
        <v>325</v>
      </c>
      <c r="N440" s="161" t="s">
        <v>323</v>
      </c>
      <c r="O440" s="242" t="s">
        <v>324</v>
      </c>
    </row>
    <row r="441" spans="3:20" ht="17.399999999999999" thickTop="1" thickBot="1" x14ac:dyDescent="0.35">
      <c r="C441" s="188" t="s">
        <v>160</v>
      </c>
      <c r="D441" s="161">
        <v>2021</v>
      </c>
      <c r="E441" s="189" t="s">
        <v>16</v>
      </c>
      <c r="F441" s="153" t="str">
        <f>VLOOKUP(G441,'Input keuzevariabelen'!$E$13:$I$131,2,FALSE)</f>
        <v>bt</v>
      </c>
      <c r="G441" s="161" t="s">
        <v>96</v>
      </c>
      <c r="H441" s="215">
        <v>2891.82</v>
      </c>
      <c r="I441" s="154" t="str">
        <f>VLOOKUP(G441,'Input keuzevariabelen'!$E$13:$I$131,3,FALSE)</f>
        <v>km</v>
      </c>
      <c r="J441" s="181">
        <f>SUMIFS('Input keuzevariabelen'!$H$13:$H$131,'Input keuzevariabelen'!$E$13:$E$131,Data!G441,'Input keuzevariabelen'!$J$13:$J$131,Data!D441)</f>
        <v>15</v>
      </c>
      <c r="K441" s="154" t="str">
        <f>VLOOKUP(G441,'Input keuzevariabelen'!$E$13:$I$131,5,FALSE)</f>
        <v>gram CO2/km</v>
      </c>
      <c r="L441" s="213">
        <f t="shared" si="33"/>
        <v>4.3377300000000001E-2</v>
      </c>
      <c r="M441" s="161" t="s">
        <v>325</v>
      </c>
      <c r="N441" s="161" t="s">
        <v>323</v>
      </c>
      <c r="O441" s="242" t="s">
        <v>160</v>
      </c>
    </row>
    <row r="442" spans="3:20" ht="17.399999999999999" thickTop="1" thickBot="1" x14ac:dyDescent="0.35">
      <c r="C442" s="188" t="s">
        <v>160</v>
      </c>
      <c r="D442" s="161">
        <v>2021</v>
      </c>
      <c r="E442" s="189" t="s">
        <v>16</v>
      </c>
      <c r="F442" s="153" t="str">
        <f>VLOOKUP(G442,'Input keuzevariabelen'!$E$13:$I$131,2,FALSE)</f>
        <v>bt</v>
      </c>
      <c r="G442" s="161" t="s">
        <v>96</v>
      </c>
      <c r="H442" s="215">
        <v>385.5</v>
      </c>
      <c r="I442" s="154" t="str">
        <f>VLOOKUP(G442,'Input keuzevariabelen'!$E$13:$I$131,3,FALSE)</f>
        <v>km</v>
      </c>
      <c r="J442" s="181">
        <f>SUMIFS('Input keuzevariabelen'!$H$13:$H$131,'Input keuzevariabelen'!$E$13:$E$131,Data!G442,'Input keuzevariabelen'!$J$13:$J$131,Data!D442)</f>
        <v>15</v>
      </c>
      <c r="K442" s="154" t="str">
        <f>VLOOKUP(G442,'Input keuzevariabelen'!$E$13:$I$131,5,FALSE)</f>
        <v>gram CO2/km</v>
      </c>
      <c r="L442" s="213">
        <f t="shared" si="33"/>
        <v>5.7825000000000003E-3</v>
      </c>
      <c r="M442" s="161" t="s">
        <v>325</v>
      </c>
      <c r="N442" s="161" t="s">
        <v>323</v>
      </c>
      <c r="O442" s="242" t="s">
        <v>245</v>
      </c>
    </row>
    <row r="443" spans="3:20" ht="17.399999999999999" thickTop="1" thickBot="1" x14ac:dyDescent="0.35">
      <c r="C443" s="188" t="s">
        <v>260</v>
      </c>
      <c r="D443" s="161">
        <v>2021</v>
      </c>
      <c r="E443" s="189" t="s">
        <v>16</v>
      </c>
      <c r="F443" s="153" t="str">
        <f>VLOOKUP(G443,'Input keuzevariabelen'!$E$13:$I$131,2,FALSE)</f>
        <v>bt</v>
      </c>
      <c r="G443" s="161" t="s">
        <v>96</v>
      </c>
      <c r="H443" s="215">
        <v>8591.2000000000007</v>
      </c>
      <c r="I443" s="154" t="str">
        <f>VLOOKUP(G443,'Input keuzevariabelen'!$E$13:$I$131,3,FALSE)</f>
        <v>km</v>
      </c>
      <c r="J443" s="181">
        <f>SUMIFS('Input keuzevariabelen'!$H$13:$H$131,'Input keuzevariabelen'!$E$13:$E$131,Data!G443,'Input keuzevariabelen'!$J$13:$J$131,Data!D443)</f>
        <v>15</v>
      </c>
      <c r="K443" s="154" t="str">
        <f>VLOOKUP(G443,'Input keuzevariabelen'!$E$13:$I$131,5,FALSE)</f>
        <v>gram CO2/km</v>
      </c>
      <c r="L443" s="213">
        <f t="shared" si="33"/>
        <v>0.12886800000000001</v>
      </c>
      <c r="M443" s="161" t="s">
        <v>325</v>
      </c>
      <c r="N443" s="161" t="s">
        <v>323</v>
      </c>
      <c r="O443" s="242" t="s">
        <v>246</v>
      </c>
    </row>
    <row r="444" spans="3:20" ht="17.399999999999999" thickTop="1" thickBot="1" x14ac:dyDescent="0.35">
      <c r="C444" s="188" t="s">
        <v>261</v>
      </c>
      <c r="D444" s="161">
        <v>2021</v>
      </c>
      <c r="E444" s="189" t="s">
        <v>16</v>
      </c>
      <c r="F444" s="153" t="str">
        <f>VLOOKUP(G444,'Input keuzevariabelen'!$E$13:$I$131,2,FALSE)</f>
        <v>bt</v>
      </c>
      <c r="G444" s="161" t="s">
        <v>96</v>
      </c>
      <c r="H444" s="215">
        <v>1166.54</v>
      </c>
      <c r="I444" s="154" t="str">
        <f>VLOOKUP(G444,'Input keuzevariabelen'!$E$13:$I$131,3,FALSE)</f>
        <v>km</v>
      </c>
      <c r="J444" s="181">
        <f>SUMIFS('Input keuzevariabelen'!$H$13:$H$131,'Input keuzevariabelen'!$E$13:$E$131,Data!G444,'Input keuzevariabelen'!$J$13:$J$131,Data!D444)</f>
        <v>15</v>
      </c>
      <c r="K444" s="154" t="str">
        <f>VLOOKUP(G444,'Input keuzevariabelen'!$E$13:$I$131,5,FALSE)</f>
        <v>gram CO2/km</v>
      </c>
      <c r="L444" s="213">
        <f t="shared" si="33"/>
        <v>1.7498099999999999E-2</v>
      </c>
      <c r="M444" s="161" t="s">
        <v>325</v>
      </c>
      <c r="N444" s="161" t="s">
        <v>323</v>
      </c>
      <c r="O444" s="242" t="s">
        <v>247</v>
      </c>
    </row>
    <row r="445" spans="3:20" ht="17.399999999999999" thickTop="1" thickBot="1" x14ac:dyDescent="0.35">
      <c r="C445" s="188" t="s">
        <v>262</v>
      </c>
      <c r="D445" s="161">
        <v>2021</v>
      </c>
      <c r="E445" s="189" t="s">
        <v>16</v>
      </c>
      <c r="F445" s="153" t="str">
        <f>VLOOKUP(G445,'Input keuzevariabelen'!$E$13:$I$131,2,FALSE)</f>
        <v>bt</v>
      </c>
      <c r="G445" s="161" t="s">
        <v>96</v>
      </c>
      <c r="H445" s="215">
        <v>1351.52</v>
      </c>
      <c r="I445" s="154" t="str">
        <f>VLOOKUP(G445,'Input keuzevariabelen'!$E$13:$I$131,3,FALSE)</f>
        <v>km</v>
      </c>
      <c r="J445" s="181">
        <f>SUMIFS('Input keuzevariabelen'!$H$13:$H$131,'Input keuzevariabelen'!$E$13:$E$131,Data!G445,'Input keuzevariabelen'!$J$13:$J$131,Data!D445)</f>
        <v>15</v>
      </c>
      <c r="K445" s="154" t="str">
        <f>VLOOKUP(G445,'Input keuzevariabelen'!$E$13:$I$131,5,FALSE)</f>
        <v>gram CO2/km</v>
      </c>
      <c r="L445" s="213">
        <f t="shared" si="33"/>
        <v>2.0272800000000001E-2</v>
      </c>
      <c r="M445" s="161" t="s">
        <v>325</v>
      </c>
      <c r="N445" s="161" t="s">
        <v>323</v>
      </c>
      <c r="O445" s="242" t="s">
        <v>248</v>
      </c>
    </row>
    <row r="446" spans="3:20" ht="17.399999999999999" thickTop="1" thickBot="1" x14ac:dyDescent="0.35">
      <c r="C446" s="188" t="s">
        <v>158</v>
      </c>
      <c r="D446" s="161">
        <v>2021</v>
      </c>
      <c r="E446" s="189" t="s">
        <v>16</v>
      </c>
      <c r="F446" s="153" t="str">
        <f>VLOOKUP(G446,'Input keuzevariabelen'!$E$13:$I$131,2,FALSE)</f>
        <v>bt</v>
      </c>
      <c r="G446" s="161" t="s">
        <v>96</v>
      </c>
      <c r="H446" s="215">
        <v>48.3</v>
      </c>
      <c r="I446" s="154" t="str">
        <f>VLOOKUP(G446,'Input keuzevariabelen'!$E$13:$I$131,3,FALSE)</f>
        <v>km</v>
      </c>
      <c r="J446" s="181">
        <f>SUMIFS('Input keuzevariabelen'!$H$13:$H$131,'Input keuzevariabelen'!$E$13:$E$131,Data!G446,'Input keuzevariabelen'!$J$13:$J$131,Data!D446)</f>
        <v>15</v>
      </c>
      <c r="K446" s="154" t="str">
        <f>VLOOKUP(G446,'Input keuzevariabelen'!$E$13:$I$131,5,FALSE)</f>
        <v>gram CO2/km</v>
      </c>
      <c r="L446" s="213">
        <f t="shared" si="33"/>
        <v>7.2449999999999999E-4</v>
      </c>
      <c r="M446" s="161" t="s">
        <v>325</v>
      </c>
      <c r="N446" s="161" t="s">
        <v>323</v>
      </c>
      <c r="O446" s="242" t="s">
        <v>158</v>
      </c>
    </row>
    <row r="447" spans="3:20" ht="17.399999999999999" thickTop="1" thickBot="1" x14ac:dyDescent="0.35">
      <c r="C447" s="188" t="s">
        <v>263</v>
      </c>
      <c r="D447" s="161">
        <v>2021</v>
      </c>
      <c r="E447" s="189" t="s">
        <v>16</v>
      </c>
      <c r="F447" s="153" t="str">
        <f>VLOOKUP(G447,'Input keuzevariabelen'!$E$13:$I$131,2,FALSE)</f>
        <v>bt</v>
      </c>
      <c r="G447" s="161" t="s">
        <v>96</v>
      </c>
      <c r="H447" s="215">
        <v>287.22000000000003</v>
      </c>
      <c r="I447" s="154" t="str">
        <f>VLOOKUP(G447,'Input keuzevariabelen'!$E$13:$I$131,3,FALSE)</f>
        <v>km</v>
      </c>
      <c r="J447" s="181">
        <f>SUMIFS('Input keuzevariabelen'!$H$13:$H$131,'Input keuzevariabelen'!$E$13:$E$131,Data!G447,'Input keuzevariabelen'!$J$13:$J$131,Data!D447)</f>
        <v>15</v>
      </c>
      <c r="K447" s="154" t="str">
        <f>VLOOKUP(G447,'Input keuzevariabelen'!$E$13:$I$131,5,FALSE)</f>
        <v>gram CO2/km</v>
      </c>
      <c r="L447" s="213">
        <f t="shared" si="33"/>
        <v>4.3083000000000002E-3</v>
      </c>
      <c r="M447" s="161" t="s">
        <v>325</v>
      </c>
      <c r="N447" s="161" t="s">
        <v>323</v>
      </c>
      <c r="O447" s="242" t="s">
        <v>249</v>
      </c>
    </row>
    <row r="448" spans="3:20" ht="17.399999999999999" thickTop="1" thickBot="1" x14ac:dyDescent="0.35">
      <c r="C448" s="188" t="s">
        <v>147</v>
      </c>
      <c r="D448" s="161">
        <v>2021</v>
      </c>
      <c r="E448" s="189" t="s">
        <v>16</v>
      </c>
      <c r="F448" s="153" t="str">
        <f>VLOOKUP(G448,'Input keuzevariabelen'!$E$13:$I$131,2,FALSE)</f>
        <v>bt</v>
      </c>
      <c r="G448" s="161" t="s">
        <v>96</v>
      </c>
      <c r="H448" s="215">
        <v>234.04</v>
      </c>
      <c r="I448" s="154" t="str">
        <f>VLOOKUP(G448,'Input keuzevariabelen'!$E$13:$I$131,3,FALSE)</f>
        <v>km</v>
      </c>
      <c r="J448" s="181">
        <f>SUMIFS('Input keuzevariabelen'!$H$13:$H$131,'Input keuzevariabelen'!$E$13:$E$131,Data!G448,'Input keuzevariabelen'!$J$13:$J$131,Data!D448)</f>
        <v>15</v>
      </c>
      <c r="K448" s="154" t="str">
        <f>VLOOKUP(G448,'Input keuzevariabelen'!$E$13:$I$131,5,FALSE)</f>
        <v>gram CO2/km</v>
      </c>
      <c r="L448" s="213">
        <f t="shared" si="33"/>
        <v>3.5106E-3</v>
      </c>
      <c r="M448" s="161" t="s">
        <v>325</v>
      </c>
      <c r="N448" s="161" t="s">
        <v>323</v>
      </c>
      <c r="O448" s="242" t="s">
        <v>250</v>
      </c>
    </row>
    <row r="449" spans="3:15" ht="17.399999999999999" thickTop="1" thickBot="1" x14ac:dyDescent="0.35">
      <c r="C449" s="188" t="s">
        <v>111</v>
      </c>
      <c r="D449" s="161">
        <v>2021</v>
      </c>
      <c r="E449" s="189" t="s">
        <v>16</v>
      </c>
      <c r="F449" s="153" t="str">
        <f>VLOOKUP(G449,'Input keuzevariabelen'!$E$13:$I$131,2,FALSE)</f>
        <v>bt</v>
      </c>
      <c r="G449" s="161" t="s">
        <v>96</v>
      </c>
      <c r="H449" s="215">
        <v>92.32</v>
      </c>
      <c r="I449" s="154" t="str">
        <f>VLOOKUP(G449,'Input keuzevariabelen'!$E$13:$I$131,3,FALSE)</f>
        <v>km</v>
      </c>
      <c r="J449" s="181">
        <f>SUMIFS('Input keuzevariabelen'!$H$13:$H$131,'Input keuzevariabelen'!$E$13:$E$131,Data!G449,'Input keuzevariabelen'!$J$13:$J$131,Data!D449)</f>
        <v>15</v>
      </c>
      <c r="K449" s="154" t="str">
        <f>VLOOKUP(G449,'Input keuzevariabelen'!$E$13:$I$131,5,FALSE)</f>
        <v>gram CO2/km</v>
      </c>
      <c r="L449" s="213">
        <f t="shared" si="33"/>
        <v>1.3848E-3</v>
      </c>
      <c r="M449" s="161" t="s">
        <v>325</v>
      </c>
      <c r="N449" s="161" t="s">
        <v>323</v>
      </c>
      <c r="O449" s="242" t="s">
        <v>251</v>
      </c>
    </row>
    <row r="450" spans="3:15" ht="17.399999999999999" thickTop="1" thickBot="1" x14ac:dyDescent="0.35">
      <c r="C450" s="188" t="s">
        <v>264</v>
      </c>
      <c r="D450" s="161">
        <v>2021</v>
      </c>
      <c r="E450" s="189" t="s">
        <v>16</v>
      </c>
      <c r="F450" s="153" t="str">
        <f>VLOOKUP(G450,'Input keuzevariabelen'!$E$13:$I$131,2,FALSE)</f>
        <v>bt</v>
      </c>
      <c r="G450" s="161" t="s">
        <v>96</v>
      </c>
      <c r="H450" s="215">
        <v>6580.74</v>
      </c>
      <c r="I450" s="154" t="str">
        <f>VLOOKUP(G450,'Input keuzevariabelen'!$E$13:$I$131,3,FALSE)</f>
        <v>km</v>
      </c>
      <c r="J450" s="181">
        <f>SUMIFS('Input keuzevariabelen'!$H$13:$H$131,'Input keuzevariabelen'!$E$13:$E$131,Data!G450,'Input keuzevariabelen'!$J$13:$J$131,Data!D450)</f>
        <v>15</v>
      </c>
      <c r="K450" s="154" t="str">
        <f>VLOOKUP(G450,'Input keuzevariabelen'!$E$13:$I$131,5,FALSE)</f>
        <v>gram CO2/km</v>
      </c>
      <c r="L450" s="213">
        <f t="shared" si="33"/>
        <v>9.8711099999999996E-2</v>
      </c>
      <c r="M450" s="161" t="s">
        <v>325</v>
      </c>
      <c r="N450" s="161" t="s">
        <v>323</v>
      </c>
      <c r="O450" s="242" t="s">
        <v>252</v>
      </c>
    </row>
    <row r="451" spans="3:15" ht="17.399999999999999" thickTop="1" thickBot="1" x14ac:dyDescent="0.35">
      <c r="C451" s="188" t="s">
        <v>159</v>
      </c>
      <c r="D451" s="161">
        <v>2021</v>
      </c>
      <c r="E451" s="189" t="s">
        <v>16</v>
      </c>
      <c r="F451" s="153" t="str">
        <f>VLOOKUP(G451,'Input keuzevariabelen'!$E$13:$I$131,2,FALSE)</f>
        <v>bt</v>
      </c>
      <c r="G451" s="161" t="s">
        <v>96</v>
      </c>
      <c r="H451" s="215">
        <v>2342.2600000000002</v>
      </c>
      <c r="I451" s="154" t="str">
        <f>VLOOKUP(G451,'Input keuzevariabelen'!$E$13:$I$131,3,FALSE)</f>
        <v>km</v>
      </c>
      <c r="J451" s="181">
        <f>SUMIFS('Input keuzevariabelen'!$H$13:$H$131,'Input keuzevariabelen'!$E$13:$E$131,Data!G451,'Input keuzevariabelen'!$J$13:$J$131,Data!D451)</f>
        <v>15</v>
      </c>
      <c r="K451" s="154" t="str">
        <f>VLOOKUP(G451,'Input keuzevariabelen'!$E$13:$I$131,5,FALSE)</f>
        <v>gram CO2/km</v>
      </c>
      <c r="L451" s="213">
        <f t="shared" si="33"/>
        <v>3.5133900000000003E-2</v>
      </c>
      <c r="M451" s="161" t="s">
        <v>325</v>
      </c>
      <c r="N451" s="161" t="s">
        <v>323</v>
      </c>
      <c r="O451" s="242" t="s">
        <v>159</v>
      </c>
    </row>
    <row r="452" spans="3:15" ht="17.399999999999999" thickTop="1" thickBot="1" x14ac:dyDescent="0.35">
      <c r="C452" s="188" t="s">
        <v>161</v>
      </c>
      <c r="D452" s="161">
        <v>2021</v>
      </c>
      <c r="E452" s="189" t="s">
        <v>16</v>
      </c>
      <c r="F452" s="153" t="str">
        <f>VLOOKUP(G452,'Input keuzevariabelen'!$E$13:$I$131,2,FALSE)</f>
        <v>bt</v>
      </c>
      <c r="G452" s="161" t="s">
        <v>96</v>
      </c>
      <c r="H452" s="215">
        <v>189.76</v>
      </c>
      <c r="I452" s="154" t="str">
        <f>VLOOKUP(G452,'Input keuzevariabelen'!$E$13:$I$131,3,FALSE)</f>
        <v>km</v>
      </c>
      <c r="J452" s="181">
        <f>SUMIFS('Input keuzevariabelen'!$H$13:$H$131,'Input keuzevariabelen'!$E$13:$E$131,Data!G452,'Input keuzevariabelen'!$J$13:$J$131,Data!D452)</f>
        <v>15</v>
      </c>
      <c r="K452" s="154" t="str">
        <f>VLOOKUP(G452,'Input keuzevariabelen'!$E$13:$I$131,5,FALSE)</f>
        <v>gram CO2/km</v>
      </c>
      <c r="L452" s="213">
        <f t="shared" si="33"/>
        <v>2.8463999999999998E-3</v>
      </c>
      <c r="M452" s="161" t="s">
        <v>325</v>
      </c>
      <c r="N452" s="161" t="s">
        <v>323</v>
      </c>
      <c r="O452" s="242" t="s">
        <v>161</v>
      </c>
    </row>
    <row r="453" spans="3:15" ht="17.399999999999999" thickTop="1" thickBot="1" x14ac:dyDescent="0.35">
      <c r="C453" s="188" t="s">
        <v>111</v>
      </c>
      <c r="D453" s="161">
        <v>2021</v>
      </c>
      <c r="E453" s="189" t="s">
        <v>16</v>
      </c>
      <c r="F453" s="153" t="str">
        <f>VLOOKUP(G453,'Input keuzevariabelen'!$E$13:$I$131,2,FALSE)</f>
        <v>bt</v>
      </c>
      <c r="G453" s="161" t="s">
        <v>96</v>
      </c>
      <c r="H453" s="215">
        <v>1618.76</v>
      </c>
      <c r="I453" s="154" t="str">
        <f>VLOOKUP(G453,'Input keuzevariabelen'!$E$13:$I$131,3,FALSE)</f>
        <v>km</v>
      </c>
      <c r="J453" s="181">
        <f>SUMIFS('Input keuzevariabelen'!$H$13:$H$131,'Input keuzevariabelen'!$E$13:$E$131,Data!G453,'Input keuzevariabelen'!$J$13:$J$131,Data!D453)</f>
        <v>15</v>
      </c>
      <c r="K453" s="154" t="str">
        <f>VLOOKUP(G453,'Input keuzevariabelen'!$E$13:$I$131,5,FALSE)</f>
        <v>gram CO2/km</v>
      </c>
      <c r="L453" s="213">
        <f t="shared" si="33"/>
        <v>2.4281400000000002E-2</v>
      </c>
      <c r="M453" s="161" t="s">
        <v>325</v>
      </c>
      <c r="N453" s="161" t="s">
        <v>323</v>
      </c>
      <c r="O453" s="242" t="s">
        <v>254</v>
      </c>
    </row>
    <row r="454" spans="3:15" ht="17.399999999999999" thickTop="1" thickBot="1" x14ac:dyDescent="0.35">
      <c r="C454" s="188" t="s">
        <v>265</v>
      </c>
      <c r="D454" s="161">
        <v>2021</v>
      </c>
      <c r="E454" s="189" t="s">
        <v>16</v>
      </c>
      <c r="F454" s="153" t="str">
        <f>VLOOKUP(G454,'Input keuzevariabelen'!$E$13:$I$131,2,FALSE)</f>
        <v>bt</v>
      </c>
      <c r="G454" s="161" t="s">
        <v>96</v>
      </c>
      <c r="H454" s="215">
        <v>640.34</v>
      </c>
      <c r="I454" s="154" t="str">
        <f>VLOOKUP(G454,'Input keuzevariabelen'!$E$13:$I$131,3,FALSE)</f>
        <v>km</v>
      </c>
      <c r="J454" s="181">
        <f>SUMIFS('Input keuzevariabelen'!$H$13:$H$131,'Input keuzevariabelen'!$E$13:$E$131,Data!G454,'Input keuzevariabelen'!$J$13:$J$131,Data!D454)</f>
        <v>15</v>
      </c>
      <c r="K454" s="154" t="str">
        <f>VLOOKUP(G454,'Input keuzevariabelen'!$E$13:$I$131,5,FALSE)</f>
        <v>gram CO2/km</v>
      </c>
      <c r="L454" s="213">
        <f t="shared" si="33"/>
        <v>9.6051000000000001E-3</v>
      </c>
      <c r="M454" s="161" t="s">
        <v>325</v>
      </c>
      <c r="N454" s="161" t="s">
        <v>323</v>
      </c>
      <c r="O454" s="242" t="s">
        <v>255</v>
      </c>
    </row>
    <row r="455" spans="3:15" ht="17.399999999999999" thickTop="1" thickBot="1" x14ac:dyDescent="0.35">
      <c r="C455" s="188" t="s">
        <v>111</v>
      </c>
      <c r="D455" s="161">
        <v>2021</v>
      </c>
      <c r="E455" s="189" t="s">
        <v>16</v>
      </c>
      <c r="F455" s="153" t="str">
        <f>VLOOKUP(G455,'Input keuzevariabelen'!$E$13:$I$131,2,FALSE)</f>
        <v>bt</v>
      </c>
      <c r="G455" s="161" t="s">
        <v>96</v>
      </c>
      <c r="H455" s="215">
        <v>1374.04</v>
      </c>
      <c r="I455" s="154" t="str">
        <f>VLOOKUP(G455,'Input keuzevariabelen'!$E$13:$I$131,3,FALSE)</f>
        <v>km</v>
      </c>
      <c r="J455" s="181">
        <f>SUMIFS('Input keuzevariabelen'!$H$13:$H$131,'Input keuzevariabelen'!$E$13:$E$131,Data!G455,'Input keuzevariabelen'!$J$13:$J$131,Data!D455)</f>
        <v>15</v>
      </c>
      <c r="K455" s="154" t="str">
        <f>VLOOKUP(G455,'Input keuzevariabelen'!$E$13:$I$131,5,FALSE)</f>
        <v>gram CO2/km</v>
      </c>
      <c r="L455" s="213">
        <f t="shared" si="33"/>
        <v>2.06106E-2</v>
      </c>
      <c r="M455" s="161" t="s">
        <v>325</v>
      </c>
      <c r="N455" s="161" t="s">
        <v>323</v>
      </c>
      <c r="O455" s="242" t="s">
        <v>257</v>
      </c>
    </row>
    <row r="456" spans="3:15" ht="17.399999999999999" thickTop="1" thickBot="1" x14ac:dyDescent="0.35">
      <c r="C456" s="188" t="s">
        <v>111</v>
      </c>
      <c r="D456" s="161">
        <v>2021</v>
      </c>
      <c r="E456" s="189" t="s">
        <v>16</v>
      </c>
      <c r="F456" s="153" t="str">
        <f>VLOOKUP(G456,'Input keuzevariabelen'!$E$13:$I$131,2,FALSE)</f>
        <v>bt</v>
      </c>
      <c r="G456" s="161" t="s">
        <v>96</v>
      </c>
      <c r="H456" s="215">
        <v>2330.6799999999998</v>
      </c>
      <c r="I456" s="154" t="str">
        <f>VLOOKUP(G456,'Input keuzevariabelen'!$E$13:$I$131,3,FALSE)</f>
        <v>km</v>
      </c>
      <c r="J456" s="181">
        <f>SUMIFS('Input keuzevariabelen'!$H$13:$H$131,'Input keuzevariabelen'!$E$13:$E$131,Data!G456,'Input keuzevariabelen'!$J$13:$J$131,Data!D456)</f>
        <v>15</v>
      </c>
      <c r="K456" s="154" t="str">
        <f>VLOOKUP(G456,'Input keuzevariabelen'!$E$13:$I$131,5,FALSE)</f>
        <v>gram CO2/km</v>
      </c>
      <c r="L456" s="213">
        <f t="shared" si="33"/>
        <v>3.4960199999999997E-2</v>
      </c>
      <c r="M456" s="161" t="s">
        <v>325</v>
      </c>
      <c r="N456" s="161" t="s">
        <v>323</v>
      </c>
      <c r="O456" s="242" t="s">
        <v>258</v>
      </c>
    </row>
    <row r="457" spans="3:15" ht="17.399999999999999" thickTop="1" thickBot="1" x14ac:dyDescent="0.35">
      <c r="C457" s="188" t="s">
        <v>111</v>
      </c>
      <c r="D457" s="161">
        <v>2021</v>
      </c>
      <c r="E457" s="189" t="s">
        <v>16</v>
      </c>
      <c r="F457" s="153" t="str">
        <f>VLOOKUP(G457,'Input keuzevariabelen'!$E$13:$I$131,2,FALSE)</f>
        <v>bt</v>
      </c>
      <c r="G457" s="161" t="s">
        <v>96</v>
      </c>
      <c r="H457" s="215">
        <v>20101.21</v>
      </c>
      <c r="I457" s="154" t="str">
        <f>VLOOKUP(G457,'Input keuzevariabelen'!$E$13:$I$131,3,FALSE)</f>
        <v>km</v>
      </c>
      <c r="J457" s="181">
        <f>SUMIFS('Input keuzevariabelen'!$H$13:$H$131,'Input keuzevariabelen'!$E$13:$E$131,Data!G457,'Input keuzevariabelen'!$J$13:$J$131,Data!D457)</f>
        <v>15</v>
      </c>
      <c r="K457" s="154" t="str">
        <f>VLOOKUP(G457,'Input keuzevariabelen'!$E$13:$I$131,5,FALSE)</f>
        <v>gram CO2/km</v>
      </c>
      <c r="L457" s="213">
        <f t="shared" si="30"/>
        <v>0.30151814999999998</v>
      </c>
      <c r="M457" s="161" t="s">
        <v>347</v>
      </c>
      <c r="N457" s="161" t="s">
        <v>348</v>
      </c>
      <c r="O457" s="162"/>
    </row>
    <row r="458" spans="3:15" ht="17.399999999999999" thickTop="1" thickBot="1" x14ac:dyDescent="0.35">
      <c r="C458" s="188"/>
      <c r="D458" s="161"/>
      <c r="E458" s="189"/>
      <c r="F458" s="153" t="e">
        <f>VLOOKUP(G458,'Input keuzevariabelen'!$E$13:$I$131,2,FALSE)</f>
        <v>#N/A</v>
      </c>
      <c r="G458" s="161"/>
      <c r="H458" s="215"/>
      <c r="I458" s="154" t="e">
        <f>VLOOKUP(G458,'Input keuzevariabelen'!$E$13:$I$131,3,FALSE)</f>
        <v>#N/A</v>
      </c>
      <c r="J458" s="181">
        <f>SUMIFS('Input keuzevariabelen'!$H$13:$H$131,'Input keuzevariabelen'!$E$13:$E$131,Data!G458,'Input keuzevariabelen'!$J$13:$J$131,Data!D458)</f>
        <v>0</v>
      </c>
      <c r="K458" s="154" t="e">
        <f>VLOOKUP(G458,'Input keuzevariabelen'!$E$13:$I$131,5,FALSE)</f>
        <v>#N/A</v>
      </c>
      <c r="L458" s="213">
        <f t="shared" si="30"/>
        <v>0</v>
      </c>
      <c r="M458" s="161"/>
      <c r="N458" s="161"/>
      <c r="O458" s="162"/>
    </row>
    <row r="459" spans="3:15" ht="17.399999999999999" thickTop="1" thickBot="1" x14ac:dyDescent="0.35">
      <c r="C459" s="188" t="s">
        <v>111</v>
      </c>
      <c r="D459" s="161">
        <v>2022</v>
      </c>
      <c r="E459" s="189" t="s">
        <v>20</v>
      </c>
      <c r="F459" s="153">
        <f>VLOOKUP(G459,'Input keuzevariabelen'!$E$13:$I$131,2,FALSE)</f>
        <v>1</v>
      </c>
      <c r="G459" s="161" t="s">
        <v>31</v>
      </c>
      <c r="H459" s="215">
        <f>50/2</f>
        <v>25</v>
      </c>
      <c r="I459" s="154" t="str">
        <f>VLOOKUP(G459,'Input keuzevariabelen'!$E$13:$I$131,3,FALSE)</f>
        <v>liter</v>
      </c>
      <c r="J459" s="181">
        <f>SUMIFS('Input keuzevariabelen'!$H:$H,'Input keuzevariabelen'!$E:$E,Data!G459,'Input keuzevariabelen'!$J:$J,Data!D459)</f>
        <v>3262</v>
      </c>
      <c r="K459" s="154" t="str">
        <f>VLOOKUP(G459,'Input keuzevariabelen'!$E$13:$I$131,5,FALSE)</f>
        <v>gram CO2/liter</v>
      </c>
      <c r="L459" s="213">
        <f t="shared" ref="L459" si="34">H459*J459/1000000</f>
        <v>8.1549999999999997E-2</v>
      </c>
      <c r="M459" s="161" t="s">
        <v>391</v>
      </c>
      <c r="N459" s="161" t="s">
        <v>350</v>
      </c>
      <c r="O459" s="159" t="s">
        <v>122</v>
      </c>
    </row>
    <row r="460" spans="3:15" ht="17.399999999999999" thickTop="1" thickBot="1" x14ac:dyDescent="0.35">
      <c r="C460" s="188" t="s">
        <v>111</v>
      </c>
      <c r="D460" s="161">
        <v>2022</v>
      </c>
      <c r="E460" s="189" t="s">
        <v>20</v>
      </c>
      <c r="F460" s="153">
        <f>VLOOKUP(G460,'Input keuzevariabelen'!$E$13:$I$131,2,FALSE)</f>
        <v>1</v>
      </c>
      <c r="G460" s="161" t="s">
        <v>5</v>
      </c>
      <c r="H460" s="215"/>
      <c r="I460" s="154" t="str">
        <f>VLOOKUP(G460,'Input keuzevariabelen'!$E$13:$I$131,3,FALSE)</f>
        <v>m3</v>
      </c>
      <c r="J460" s="181">
        <f>SUMIFS('Input keuzevariabelen'!$H:$H,'Input keuzevariabelen'!$E:$E,Data!G460,'Input keuzevariabelen'!$J:$J,Data!D460)</f>
        <v>2085</v>
      </c>
      <c r="K460" s="154" t="str">
        <f>VLOOKUP(G460,'Input keuzevariabelen'!$E$13:$I$131,5,FALSE)</f>
        <v>gram CO2/m3</v>
      </c>
      <c r="L460" s="213">
        <f t="shared" si="30"/>
        <v>0</v>
      </c>
      <c r="M460" s="161"/>
      <c r="N460" s="161" t="s">
        <v>350</v>
      </c>
      <c r="O460" s="159" t="s">
        <v>122</v>
      </c>
    </row>
    <row r="461" spans="3:15" ht="17.399999999999999" thickTop="1" thickBot="1" x14ac:dyDescent="0.35">
      <c r="C461" s="188" t="s">
        <v>168</v>
      </c>
      <c r="D461" s="161">
        <v>2022</v>
      </c>
      <c r="E461" s="189" t="s">
        <v>20</v>
      </c>
      <c r="F461" s="153">
        <f>VLOOKUP(G461,'Input keuzevariabelen'!$E$13:$I$131,2,FALSE)</f>
        <v>1</v>
      </c>
      <c r="G461" s="161" t="s">
        <v>5</v>
      </c>
      <c r="H461" s="215">
        <v>15476.9</v>
      </c>
      <c r="I461" s="154" t="str">
        <f>VLOOKUP(G461,'Input keuzevariabelen'!$E$13:$I$131,3,FALSE)</f>
        <v>m3</v>
      </c>
      <c r="J461" s="181">
        <f>SUMIFS('Input keuzevariabelen'!$H:$H,'Input keuzevariabelen'!$E:$E,Data!G461,'Input keuzevariabelen'!$J:$J,Data!D461)</f>
        <v>2085</v>
      </c>
      <c r="K461" s="154" t="str">
        <f>VLOOKUP(G461,'Input keuzevariabelen'!$E$13:$I$131,5,FALSE)</f>
        <v>gram CO2/m3</v>
      </c>
      <c r="L461" s="213">
        <f t="shared" si="30"/>
        <v>32.269336500000001</v>
      </c>
      <c r="M461" s="161" t="s">
        <v>385</v>
      </c>
      <c r="N461" s="161" t="s">
        <v>384</v>
      </c>
      <c r="O461" s="162" t="s">
        <v>119</v>
      </c>
    </row>
    <row r="462" spans="3:15" ht="17.399999999999999" thickTop="1" thickBot="1" x14ac:dyDescent="0.35">
      <c r="C462" s="188" t="s">
        <v>280</v>
      </c>
      <c r="D462" s="161">
        <v>2022</v>
      </c>
      <c r="E462" s="189" t="s">
        <v>20</v>
      </c>
      <c r="F462" s="153">
        <f>VLOOKUP(G462,'Input keuzevariabelen'!$E$13:$I$131,2,FALSE)</f>
        <v>1</v>
      </c>
      <c r="G462" s="161" t="s">
        <v>5</v>
      </c>
      <c r="H462" s="215">
        <f>11570/2</f>
        <v>5785</v>
      </c>
      <c r="I462" s="154" t="str">
        <f>VLOOKUP(G462,'Input keuzevariabelen'!$E$13:$I$131,3,FALSE)</f>
        <v>m3</v>
      </c>
      <c r="J462" s="181">
        <f>SUMIFS('Input keuzevariabelen'!$H:$H,'Input keuzevariabelen'!$E:$E,Data!G462,'Input keuzevariabelen'!$J:$J,Data!D462)</f>
        <v>2085</v>
      </c>
      <c r="K462" s="154" t="str">
        <f>VLOOKUP(G462,'Input keuzevariabelen'!$E$13:$I$131,5,FALSE)</f>
        <v>gram CO2/m3</v>
      </c>
      <c r="L462" s="213">
        <f t="shared" si="30"/>
        <v>12.061724999999999</v>
      </c>
      <c r="M462" s="161" t="s">
        <v>353</v>
      </c>
      <c r="N462" s="161" t="s">
        <v>352</v>
      </c>
      <c r="O462" s="162" t="s">
        <v>119</v>
      </c>
    </row>
    <row r="463" spans="3:15" ht="17.399999999999999" thickTop="1" thickBot="1" x14ac:dyDescent="0.35">
      <c r="C463" s="188" t="s">
        <v>280</v>
      </c>
      <c r="D463" s="161">
        <v>2022</v>
      </c>
      <c r="E463" s="189" t="s">
        <v>20</v>
      </c>
      <c r="F463" s="153">
        <f>VLOOKUP(G463,'Input keuzevariabelen'!$E$13:$I$131,2,FALSE)</f>
        <v>1</v>
      </c>
      <c r="G463" s="161" t="s">
        <v>5</v>
      </c>
      <c r="H463" s="215">
        <f>2687.23/2</f>
        <v>1343.615</v>
      </c>
      <c r="I463" s="154" t="str">
        <f>VLOOKUP(G463,'Input keuzevariabelen'!$E$13:$I$131,3,FALSE)</f>
        <v>m3</v>
      </c>
      <c r="J463" s="181">
        <f>SUMIFS('Input keuzevariabelen'!$H:$H,'Input keuzevariabelen'!$E:$E,Data!G463,'Input keuzevariabelen'!$J:$J,Data!D463)</f>
        <v>2085</v>
      </c>
      <c r="K463" s="154" t="str">
        <f>VLOOKUP(G463,'Input keuzevariabelen'!$E$13:$I$131,5,FALSE)</f>
        <v>gram CO2/m3</v>
      </c>
      <c r="L463" s="213">
        <f t="shared" ref="L463" si="35">H463*J463/1000000</f>
        <v>2.8014372750000001</v>
      </c>
      <c r="M463" s="161" t="s">
        <v>397</v>
      </c>
      <c r="N463" s="161" t="s">
        <v>388</v>
      </c>
      <c r="O463" s="162" t="s">
        <v>386</v>
      </c>
    </row>
    <row r="464" spans="3:15" ht="17.399999999999999" thickTop="1" thickBot="1" x14ac:dyDescent="0.35">
      <c r="C464" s="188" t="s">
        <v>280</v>
      </c>
      <c r="D464" s="161">
        <v>2022</v>
      </c>
      <c r="E464" s="189" t="s">
        <v>20</v>
      </c>
      <c r="F464" s="153">
        <f>VLOOKUP(G464,'Input keuzevariabelen'!$E$13:$I$131,2,FALSE)</f>
        <v>1</v>
      </c>
      <c r="G464" s="161" t="s">
        <v>5</v>
      </c>
      <c r="H464" s="215">
        <f>2275/2</f>
        <v>1137.5</v>
      </c>
      <c r="I464" s="154" t="str">
        <f>VLOOKUP(G464,'Input keuzevariabelen'!$E$13:$I$131,3,FALSE)</f>
        <v>m3</v>
      </c>
      <c r="J464" s="181">
        <f>SUMIFS('Input keuzevariabelen'!$H:$H,'Input keuzevariabelen'!$E:$E,Data!G464,'Input keuzevariabelen'!$J:$J,Data!D464)</f>
        <v>2085</v>
      </c>
      <c r="K464" s="154" t="str">
        <f>VLOOKUP(G464,'Input keuzevariabelen'!$E$13:$I$131,5,FALSE)</f>
        <v>gram CO2/m3</v>
      </c>
      <c r="L464" s="213">
        <f t="shared" si="30"/>
        <v>2.3716875000000002</v>
      </c>
      <c r="M464" s="161" t="s">
        <v>397</v>
      </c>
      <c r="N464" s="161" t="s">
        <v>389</v>
      </c>
      <c r="O464" s="162" t="s">
        <v>387</v>
      </c>
    </row>
    <row r="465" spans="3:15" ht="17.399999999999999" thickTop="1" thickBot="1" x14ac:dyDescent="0.35">
      <c r="C465" s="188" t="s">
        <v>266</v>
      </c>
      <c r="D465" s="161">
        <v>2022</v>
      </c>
      <c r="E465" s="189" t="s">
        <v>20</v>
      </c>
      <c r="F465" s="153">
        <f>VLOOKUP(G465,'Input keuzevariabelen'!$E$13:$I$131,2,FALSE)</f>
        <v>1</v>
      </c>
      <c r="G465" s="161" t="s">
        <v>5</v>
      </c>
      <c r="H465" s="215">
        <v>2281.5</v>
      </c>
      <c r="I465" s="154" t="str">
        <f>VLOOKUP(G465,'Input keuzevariabelen'!$E$13:$I$131,3,FALSE)</f>
        <v>m3</v>
      </c>
      <c r="J465" s="181">
        <f>SUMIFS('Input keuzevariabelen'!$H:$H,'Input keuzevariabelen'!$E:$E,Data!G465,'Input keuzevariabelen'!$J:$J,Data!D465)</f>
        <v>2085</v>
      </c>
      <c r="K465" s="154" t="str">
        <f>VLOOKUP(G465,'Input keuzevariabelen'!$E$13:$I$131,5,FALSE)</f>
        <v>gram CO2/m3</v>
      </c>
      <c r="L465" s="213">
        <f t="shared" ref="L465:L466" si="36">H465*J465/1000000</f>
        <v>4.7569274999999998</v>
      </c>
      <c r="M465" s="161" t="s">
        <v>397</v>
      </c>
      <c r="N465" s="161" t="s">
        <v>356</v>
      </c>
      <c r="O465" s="162" t="s">
        <v>124</v>
      </c>
    </row>
    <row r="466" spans="3:15" ht="17.399999999999999" thickTop="1" thickBot="1" x14ac:dyDescent="0.35">
      <c r="C466" s="188" t="s">
        <v>266</v>
      </c>
      <c r="D466" s="161">
        <v>2022</v>
      </c>
      <c r="E466" s="189" t="s">
        <v>20</v>
      </c>
      <c r="F466" s="153">
        <f>VLOOKUP(G466,'Input keuzevariabelen'!$E$13:$I$131,2,FALSE)</f>
        <v>1</v>
      </c>
      <c r="G466" s="161" t="s">
        <v>5</v>
      </c>
      <c r="H466" s="215">
        <v>1612</v>
      </c>
      <c r="I466" s="154" t="str">
        <f>VLOOKUP(G466,'Input keuzevariabelen'!$E$13:$I$131,3,FALSE)</f>
        <v>m3</v>
      </c>
      <c r="J466" s="181">
        <f>SUMIFS('Input keuzevariabelen'!$H:$H,'Input keuzevariabelen'!$E:$E,Data!G466,'Input keuzevariabelen'!$J:$J,Data!D466)</f>
        <v>2085</v>
      </c>
      <c r="K466" s="154" t="str">
        <f>VLOOKUP(G466,'Input keuzevariabelen'!$E$13:$I$131,5,FALSE)</f>
        <v>gram CO2/m3</v>
      </c>
      <c r="L466" s="213">
        <f t="shared" si="36"/>
        <v>3.3610199999999999</v>
      </c>
      <c r="M466" s="161" t="s">
        <v>397</v>
      </c>
      <c r="N466" s="161" t="s">
        <v>357</v>
      </c>
      <c r="O466" s="162" t="s">
        <v>124</v>
      </c>
    </row>
    <row r="467" spans="3:15" ht="17.399999999999999" thickTop="1" thickBot="1" x14ac:dyDescent="0.35">
      <c r="C467" s="188" t="s">
        <v>111</v>
      </c>
      <c r="D467" s="161">
        <v>2022</v>
      </c>
      <c r="E467" s="189" t="s">
        <v>20</v>
      </c>
      <c r="F467" s="153">
        <f>VLOOKUP(G467,'Input keuzevariabelen'!$E$13:$I$131,2,FALSE)</f>
        <v>1</v>
      </c>
      <c r="G467" s="161" t="s">
        <v>5</v>
      </c>
      <c r="H467" s="215">
        <v>6812.1</v>
      </c>
      <c r="I467" s="154" t="str">
        <f>VLOOKUP(G467,'Input keuzevariabelen'!$E$13:$I$131,3,FALSE)</f>
        <v>m3</v>
      </c>
      <c r="J467" s="181">
        <f>SUMIFS('Input keuzevariabelen'!$H:$H,'Input keuzevariabelen'!$E:$E,Data!G467,'Input keuzevariabelen'!$J:$J,Data!D467)</f>
        <v>2085</v>
      </c>
      <c r="K467" s="154" t="str">
        <f>VLOOKUP(G467,'Input keuzevariabelen'!$E$13:$I$131,5,FALSE)</f>
        <v>gram CO2/m3</v>
      </c>
      <c r="L467" s="213">
        <f t="shared" si="30"/>
        <v>14.2032285</v>
      </c>
      <c r="M467" s="161" t="s">
        <v>395</v>
      </c>
      <c r="N467" s="161" t="s">
        <v>358</v>
      </c>
      <c r="O467" s="162" t="s">
        <v>113</v>
      </c>
    </row>
    <row r="468" spans="3:15" ht="17.399999999999999" thickTop="1" thickBot="1" x14ac:dyDescent="0.35">
      <c r="C468" s="188" t="s">
        <v>167</v>
      </c>
      <c r="D468" s="161">
        <v>2022</v>
      </c>
      <c r="E468" s="189" t="s">
        <v>20</v>
      </c>
      <c r="F468" s="153">
        <f>VLOOKUP(G468,'Input keuzevariabelen'!$E$13:$I$131,2,FALSE)</f>
        <v>1</v>
      </c>
      <c r="G468" s="161" t="s">
        <v>5</v>
      </c>
      <c r="H468" s="215">
        <v>5817.5</v>
      </c>
      <c r="I468" s="154" t="str">
        <f>VLOOKUP(G468,'Input keuzevariabelen'!$E$13:$I$131,3,FALSE)</f>
        <v>m3</v>
      </c>
      <c r="J468" s="181">
        <f>SUMIFS('Input keuzevariabelen'!$H:$H,'Input keuzevariabelen'!$E:$E,Data!G468,'Input keuzevariabelen'!$J:$J,Data!D468)</f>
        <v>2085</v>
      </c>
      <c r="K468" s="154" t="str">
        <f>VLOOKUP(G468,'Input keuzevariabelen'!$E$13:$I$131,5,FALSE)</f>
        <v>gram CO2/m3</v>
      </c>
      <c r="L468" s="213">
        <f t="shared" ref="L468" si="37">H468*J468/1000000</f>
        <v>12.1294875</v>
      </c>
      <c r="M468" s="161" t="s">
        <v>397</v>
      </c>
      <c r="N468" s="161" t="s">
        <v>359</v>
      </c>
      <c r="O468" s="162" t="s">
        <v>115</v>
      </c>
    </row>
    <row r="469" spans="3:15" ht="17.399999999999999" thickTop="1" thickBot="1" x14ac:dyDescent="0.35">
      <c r="C469" s="188" t="s">
        <v>167</v>
      </c>
      <c r="D469" s="161">
        <v>2022</v>
      </c>
      <c r="E469" s="189" t="s">
        <v>20</v>
      </c>
      <c r="F469" s="153">
        <f>VLOOKUP(G469,'Input keuzevariabelen'!$E$13:$I$131,2,FALSE)</f>
        <v>1</v>
      </c>
      <c r="G469" s="161" t="s">
        <v>5</v>
      </c>
      <c r="H469" s="215">
        <v>12415</v>
      </c>
      <c r="I469" s="154" t="str">
        <f>VLOOKUP(G469,'Input keuzevariabelen'!$E$13:$I$131,3,FALSE)</f>
        <v>m3</v>
      </c>
      <c r="J469" s="181">
        <f>SUMIFS('Input keuzevariabelen'!$H:$H,'Input keuzevariabelen'!$E:$E,Data!G469,'Input keuzevariabelen'!$J:$J,Data!D469)</f>
        <v>2085</v>
      </c>
      <c r="K469" s="154" t="str">
        <f>VLOOKUP(G469,'Input keuzevariabelen'!$E$13:$I$131,5,FALSE)</f>
        <v>gram CO2/m3</v>
      </c>
      <c r="L469" s="213">
        <f t="shared" si="30"/>
        <v>25.885275</v>
      </c>
      <c r="M469" s="161" t="s">
        <v>397</v>
      </c>
      <c r="N469" s="161" t="s">
        <v>360</v>
      </c>
      <c r="O469" s="162" t="s">
        <v>118</v>
      </c>
    </row>
    <row r="470" spans="3:15" ht="17.399999999999999" thickTop="1" thickBot="1" x14ac:dyDescent="0.35">
      <c r="C470" s="188" t="s">
        <v>167</v>
      </c>
      <c r="D470" s="161">
        <v>2022</v>
      </c>
      <c r="E470" s="189" t="s">
        <v>20</v>
      </c>
      <c r="F470" s="153">
        <f>VLOOKUP(G470,'Input keuzevariabelen'!$E$13:$I$131,2,FALSE)</f>
        <v>1</v>
      </c>
      <c r="G470" s="161" t="s">
        <v>5</v>
      </c>
      <c r="H470" s="215">
        <v>44436.4</v>
      </c>
      <c r="I470" s="154" t="str">
        <f>VLOOKUP(G470,'Input keuzevariabelen'!$E$13:$I$131,3,FALSE)</f>
        <v>m3</v>
      </c>
      <c r="J470" s="181">
        <f>SUMIFS('Input keuzevariabelen'!$H:$H,'Input keuzevariabelen'!$E:$E,Data!G470,'Input keuzevariabelen'!$J:$J,Data!D470)</f>
        <v>2085</v>
      </c>
      <c r="K470" s="154" t="str">
        <f>VLOOKUP(G470,'Input keuzevariabelen'!$E$13:$I$131,5,FALSE)</f>
        <v>gram CO2/m3</v>
      </c>
      <c r="L470" s="213">
        <f t="shared" ref="L470:L482" si="38">H470*J470/1000000</f>
        <v>92.649894000000003</v>
      </c>
      <c r="M470" s="161" t="s">
        <v>392</v>
      </c>
      <c r="N470" s="161" t="s">
        <v>361</v>
      </c>
      <c r="O470" s="162" t="s">
        <v>121</v>
      </c>
    </row>
    <row r="471" spans="3:15" ht="17.399999999999999" thickTop="1" thickBot="1" x14ac:dyDescent="0.35">
      <c r="C471" s="188" t="s">
        <v>111</v>
      </c>
      <c r="D471" s="161">
        <v>2022</v>
      </c>
      <c r="E471" s="189" t="s">
        <v>20</v>
      </c>
      <c r="F471" s="153">
        <f>VLOOKUP(G471,'Input keuzevariabelen'!$E$13:$I$131,2,FALSE)</f>
        <v>1</v>
      </c>
      <c r="G471" s="161" t="s">
        <v>5</v>
      </c>
      <c r="H471" s="215">
        <v>2600</v>
      </c>
      <c r="I471" s="154" t="str">
        <f>VLOOKUP(G471,'Input keuzevariabelen'!$E$13:$I$131,3,FALSE)</f>
        <v>m3</v>
      </c>
      <c r="J471" s="181">
        <f>SUMIFS('Input keuzevariabelen'!$H:$H,'Input keuzevariabelen'!$E:$E,Data!G471,'Input keuzevariabelen'!$J:$J,Data!D471)</f>
        <v>2085</v>
      </c>
      <c r="K471" s="154" t="str">
        <f>VLOOKUP(G471,'Input keuzevariabelen'!$E$13:$I$131,5,FALSE)</f>
        <v>gram CO2/m3</v>
      </c>
      <c r="L471" s="213">
        <f t="shared" si="38"/>
        <v>5.4210000000000003</v>
      </c>
      <c r="M471" s="161" t="s">
        <v>397</v>
      </c>
      <c r="N471" s="161" t="s">
        <v>362</v>
      </c>
      <c r="O471" s="162" t="s">
        <v>115</v>
      </c>
    </row>
    <row r="472" spans="3:15" ht="17.399999999999999" thickTop="1" thickBot="1" x14ac:dyDescent="0.35">
      <c r="C472" s="188" t="s">
        <v>160</v>
      </c>
      <c r="D472" s="161">
        <v>2022</v>
      </c>
      <c r="E472" s="189" t="s">
        <v>20</v>
      </c>
      <c r="F472" s="153">
        <f>VLOOKUP(G472,'Input keuzevariabelen'!$E$13:$I$131,2,FALSE)</f>
        <v>1</v>
      </c>
      <c r="G472" s="161" t="s">
        <v>5</v>
      </c>
      <c r="H472" s="215">
        <v>3469.37</v>
      </c>
      <c r="I472" s="154" t="str">
        <f>VLOOKUP(G472,'Input keuzevariabelen'!$E$13:$I$131,3,FALSE)</f>
        <v>m3</v>
      </c>
      <c r="J472" s="181">
        <f>SUMIFS('Input keuzevariabelen'!$H:$H,'Input keuzevariabelen'!$E:$E,Data!G472,'Input keuzevariabelen'!$J:$J,Data!D472)</f>
        <v>2085</v>
      </c>
      <c r="K472" s="154" t="str">
        <f>VLOOKUP(G472,'Input keuzevariabelen'!$E$13:$I$131,5,FALSE)</f>
        <v>gram CO2/m3</v>
      </c>
      <c r="L472" s="213">
        <f t="shared" si="38"/>
        <v>7.2336364500000006</v>
      </c>
      <c r="M472" s="161" t="s">
        <v>393</v>
      </c>
      <c r="N472" s="161" t="s">
        <v>363</v>
      </c>
      <c r="O472" s="162" t="s">
        <v>330</v>
      </c>
    </row>
    <row r="473" spans="3:15" ht="17.399999999999999" thickTop="1" thickBot="1" x14ac:dyDescent="0.35">
      <c r="C473" s="188" t="s">
        <v>217</v>
      </c>
      <c r="D473" s="161">
        <v>2022</v>
      </c>
      <c r="E473" s="189" t="s">
        <v>20</v>
      </c>
      <c r="F473" s="153">
        <f>VLOOKUP(G473,'Input keuzevariabelen'!$E$13:$I$131,2,FALSE)</f>
        <v>1</v>
      </c>
      <c r="G473" s="161" t="s">
        <v>5</v>
      </c>
      <c r="H473" s="215"/>
      <c r="I473" s="154" t="str">
        <f>VLOOKUP(G473,'Input keuzevariabelen'!$E$13:$I$131,3,FALSE)</f>
        <v>m3</v>
      </c>
      <c r="J473" s="181">
        <f>SUMIFS('Input keuzevariabelen'!$H:$H,'Input keuzevariabelen'!$E:$E,Data!G473,'Input keuzevariabelen'!$J:$J,Data!D473)</f>
        <v>2085</v>
      </c>
      <c r="K473" s="154" t="str">
        <f>VLOOKUP(G473,'Input keuzevariabelen'!$E$13:$I$131,5,FALSE)</f>
        <v>gram CO2/m3</v>
      </c>
      <c r="L473" s="213">
        <f t="shared" si="38"/>
        <v>0</v>
      </c>
      <c r="M473" s="161" t="s">
        <v>394</v>
      </c>
      <c r="N473" s="161" t="s">
        <v>364</v>
      </c>
      <c r="O473" s="162" t="s">
        <v>329</v>
      </c>
    </row>
    <row r="474" spans="3:15" ht="17.399999999999999" thickTop="1" thickBot="1" x14ac:dyDescent="0.35">
      <c r="C474" s="188" t="s">
        <v>365</v>
      </c>
      <c r="D474" s="161">
        <v>2022</v>
      </c>
      <c r="E474" s="189" t="s">
        <v>20</v>
      </c>
      <c r="F474" s="153">
        <f>VLOOKUP(G474,'Input keuzevariabelen'!$E$13:$I$131,2,FALSE)</f>
        <v>1</v>
      </c>
      <c r="G474" s="161" t="s">
        <v>5</v>
      </c>
      <c r="H474" s="215">
        <v>5239</v>
      </c>
      <c r="I474" s="154" t="str">
        <f>VLOOKUP(G474,'Input keuzevariabelen'!$E$13:$I$131,3,FALSE)</f>
        <v>m3</v>
      </c>
      <c r="J474" s="181">
        <f>SUMIFS('Input keuzevariabelen'!$H:$H,'Input keuzevariabelen'!$E:$E,Data!G474,'Input keuzevariabelen'!$J:$J,Data!D474)</f>
        <v>2085</v>
      </c>
      <c r="K474" s="154" t="str">
        <f>VLOOKUP(G474,'Input keuzevariabelen'!$E$13:$I$131,5,FALSE)</f>
        <v>gram CO2/m3</v>
      </c>
      <c r="L474" s="213">
        <f t="shared" si="38"/>
        <v>10.923315000000001</v>
      </c>
      <c r="M474" s="161" t="s">
        <v>397</v>
      </c>
      <c r="N474" s="161" t="s">
        <v>367</v>
      </c>
      <c r="O474" s="162" t="s">
        <v>366</v>
      </c>
    </row>
    <row r="475" spans="3:15" ht="17.399999999999999" thickTop="1" thickBot="1" x14ac:dyDescent="0.35">
      <c r="C475" s="188" t="s">
        <v>365</v>
      </c>
      <c r="D475" s="161">
        <v>2022</v>
      </c>
      <c r="E475" s="189" t="s">
        <v>20</v>
      </c>
      <c r="F475" s="153">
        <f>VLOOKUP(G475,'Input keuzevariabelen'!$E$13:$I$131,2,FALSE)</f>
        <v>1</v>
      </c>
      <c r="G475" s="161" t="s">
        <v>5</v>
      </c>
      <c r="H475" s="215">
        <v>7572.5</v>
      </c>
      <c r="I475" s="154" t="str">
        <f>VLOOKUP(G475,'Input keuzevariabelen'!$E$13:$I$131,3,FALSE)</f>
        <v>m3</v>
      </c>
      <c r="J475" s="181">
        <f>SUMIFS('Input keuzevariabelen'!$H:$H,'Input keuzevariabelen'!$E:$E,Data!G475,'Input keuzevariabelen'!$J:$J,Data!D475)</f>
        <v>2085</v>
      </c>
      <c r="K475" s="154" t="str">
        <f>VLOOKUP(G475,'Input keuzevariabelen'!$E$13:$I$131,5,FALSE)</f>
        <v>gram CO2/m3</v>
      </c>
      <c r="L475" s="213">
        <f t="shared" si="38"/>
        <v>15.788662499999999</v>
      </c>
      <c r="M475" s="161" t="s">
        <v>397</v>
      </c>
      <c r="N475" s="161" t="s">
        <v>368</v>
      </c>
      <c r="O475" s="162" t="s">
        <v>369</v>
      </c>
    </row>
    <row r="476" spans="3:15" ht="17.399999999999999" thickTop="1" thickBot="1" x14ac:dyDescent="0.35">
      <c r="C476" s="188" t="s">
        <v>365</v>
      </c>
      <c r="D476" s="161">
        <v>2022</v>
      </c>
      <c r="E476" s="189" t="s">
        <v>20</v>
      </c>
      <c r="F476" s="153">
        <f>VLOOKUP(G476,'Input keuzevariabelen'!$E$13:$I$131,2,FALSE)</f>
        <v>1</v>
      </c>
      <c r="G476" s="161" t="s">
        <v>5</v>
      </c>
      <c r="H476" s="215"/>
      <c r="I476" s="154" t="str">
        <f>VLOOKUP(G476,'Input keuzevariabelen'!$E$13:$I$131,3,FALSE)</f>
        <v>m3</v>
      </c>
      <c r="J476" s="181">
        <f>SUMIFS('Input keuzevariabelen'!$H:$H,'Input keuzevariabelen'!$E:$E,Data!G476,'Input keuzevariabelen'!$J:$J,Data!D476)</f>
        <v>2085</v>
      </c>
      <c r="K476" s="154" t="str">
        <f>VLOOKUP(G476,'Input keuzevariabelen'!$E$13:$I$131,5,FALSE)</f>
        <v>gram CO2/m3</v>
      </c>
      <c r="L476" s="213">
        <f t="shared" si="38"/>
        <v>0</v>
      </c>
      <c r="M476" s="161"/>
      <c r="N476" s="161" t="s">
        <v>370</v>
      </c>
      <c r="O476" s="162" t="s">
        <v>371</v>
      </c>
    </row>
    <row r="477" spans="3:15" ht="17.399999999999999" thickTop="1" thickBot="1" x14ac:dyDescent="0.35">
      <c r="C477" s="188" t="s">
        <v>365</v>
      </c>
      <c r="D477" s="161">
        <v>2022</v>
      </c>
      <c r="E477" s="189" t="s">
        <v>20</v>
      </c>
      <c r="F477" s="153">
        <f>VLOOKUP(G477,'Input keuzevariabelen'!$E$13:$I$131,2,FALSE)</f>
        <v>1</v>
      </c>
      <c r="G477" s="161" t="s">
        <v>5</v>
      </c>
      <c r="H477" s="215">
        <v>3386.5</v>
      </c>
      <c r="I477" s="154" t="str">
        <f>VLOOKUP(G477,'Input keuzevariabelen'!$E$13:$I$131,3,FALSE)</f>
        <v>m3</v>
      </c>
      <c r="J477" s="181">
        <f>SUMIFS('Input keuzevariabelen'!$H:$H,'Input keuzevariabelen'!$E:$E,Data!G477,'Input keuzevariabelen'!$J:$J,Data!D477)</f>
        <v>2085</v>
      </c>
      <c r="K477" s="154" t="str">
        <f>VLOOKUP(G477,'Input keuzevariabelen'!$E$13:$I$131,5,FALSE)</f>
        <v>gram CO2/m3</v>
      </c>
      <c r="L477" s="213">
        <f t="shared" si="38"/>
        <v>7.0608525000000002</v>
      </c>
      <c r="M477" s="161" t="s">
        <v>397</v>
      </c>
      <c r="N477" s="161" t="s">
        <v>372</v>
      </c>
      <c r="O477" s="162" t="s">
        <v>373</v>
      </c>
    </row>
    <row r="478" spans="3:15" ht="17.399999999999999" thickTop="1" thickBot="1" x14ac:dyDescent="0.35">
      <c r="C478" s="188" t="s">
        <v>365</v>
      </c>
      <c r="D478" s="161">
        <v>2022</v>
      </c>
      <c r="E478" s="189" t="s">
        <v>20</v>
      </c>
      <c r="F478" s="153">
        <f>VLOOKUP(G478,'Input keuzevariabelen'!$E$13:$I$131,2,FALSE)</f>
        <v>1</v>
      </c>
      <c r="G478" s="161" t="s">
        <v>5</v>
      </c>
      <c r="H478" s="215"/>
      <c r="I478" s="154" t="str">
        <f>VLOOKUP(G478,'Input keuzevariabelen'!$E$13:$I$131,3,FALSE)</f>
        <v>m3</v>
      </c>
      <c r="J478" s="181">
        <f>SUMIFS('Input keuzevariabelen'!$H:$H,'Input keuzevariabelen'!$E:$E,Data!G478,'Input keuzevariabelen'!$J:$J,Data!D478)</f>
        <v>2085</v>
      </c>
      <c r="K478" s="154" t="str">
        <f>VLOOKUP(G478,'Input keuzevariabelen'!$E$13:$I$131,5,FALSE)</f>
        <v>gram CO2/m3</v>
      </c>
      <c r="L478" s="213">
        <f t="shared" si="38"/>
        <v>0</v>
      </c>
      <c r="M478" s="161"/>
      <c r="N478" s="161" t="s">
        <v>374</v>
      </c>
      <c r="O478" s="162" t="s">
        <v>375</v>
      </c>
    </row>
    <row r="479" spans="3:15" ht="17.399999999999999" thickTop="1" thickBot="1" x14ac:dyDescent="0.35">
      <c r="C479" s="188" t="s">
        <v>365</v>
      </c>
      <c r="D479" s="161">
        <v>2022</v>
      </c>
      <c r="E479" s="189" t="s">
        <v>20</v>
      </c>
      <c r="F479" s="153">
        <f>VLOOKUP(G479,'Input keuzevariabelen'!$E$13:$I$131,2,FALSE)</f>
        <v>1</v>
      </c>
      <c r="G479" s="161" t="s">
        <v>5</v>
      </c>
      <c r="H479" s="215"/>
      <c r="I479" s="154" t="str">
        <f>VLOOKUP(G479,'Input keuzevariabelen'!$E$13:$I$131,3,FALSE)</f>
        <v>m3</v>
      </c>
      <c r="J479" s="181">
        <f>SUMIFS('Input keuzevariabelen'!$H:$H,'Input keuzevariabelen'!$E:$E,Data!G479,'Input keuzevariabelen'!$J:$J,Data!D479)</f>
        <v>2085</v>
      </c>
      <c r="K479" s="154" t="str">
        <f>VLOOKUP(G479,'Input keuzevariabelen'!$E$13:$I$131,5,FALSE)</f>
        <v>gram CO2/m3</v>
      </c>
      <c r="L479" s="213">
        <f t="shared" si="38"/>
        <v>0</v>
      </c>
      <c r="M479" s="161"/>
      <c r="N479" s="161" t="s">
        <v>377</v>
      </c>
      <c r="O479" s="162" t="s">
        <v>376</v>
      </c>
    </row>
    <row r="480" spans="3:15" ht="17.399999999999999" thickTop="1" thickBot="1" x14ac:dyDescent="0.35">
      <c r="C480" s="188" t="s">
        <v>365</v>
      </c>
      <c r="D480" s="161">
        <v>2022</v>
      </c>
      <c r="E480" s="189" t="s">
        <v>20</v>
      </c>
      <c r="F480" s="153">
        <f>VLOOKUP(G480,'Input keuzevariabelen'!$E$13:$I$131,2,FALSE)</f>
        <v>1</v>
      </c>
      <c r="G480" s="161" t="s">
        <v>5</v>
      </c>
      <c r="H480" s="215">
        <v>3562</v>
      </c>
      <c r="I480" s="154" t="str">
        <f>VLOOKUP(G480,'Input keuzevariabelen'!$E$13:$I$131,3,FALSE)</f>
        <v>m3</v>
      </c>
      <c r="J480" s="181">
        <f>SUMIFS('Input keuzevariabelen'!$H:$H,'Input keuzevariabelen'!$E:$E,Data!G480,'Input keuzevariabelen'!$J:$J,Data!D480)</f>
        <v>2085</v>
      </c>
      <c r="K480" s="154" t="str">
        <f>VLOOKUP(G480,'Input keuzevariabelen'!$E$13:$I$131,5,FALSE)</f>
        <v>gram CO2/m3</v>
      </c>
      <c r="L480" s="213">
        <f t="shared" si="38"/>
        <v>7.4267700000000003</v>
      </c>
      <c r="M480" s="161" t="s">
        <v>397</v>
      </c>
      <c r="N480" s="161" t="s">
        <v>379</v>
      </c>
      <c r="O480" s="162" t="s">
        <v>378</v>
      </c>
    </row>
    <row r="481" spans="3:15" ht="17.399999999999999" thickTop="1" thickBot="1" x14ac:dyDescent="0.35">
      <c r="C481" s="188" t="s">
        <v>365</v>
      </c>
      <c r="D481" s="161">
        <v>2022</v>
      </c>
      <c r="E481" s="189" t="s">
        <v>20</v>
      </c>
      <c r="F481" s="153">
        <f>VLOOKUP(G481,'Input keuzevariabelen'!$E$13:$I$131,2,FALSE)</f>
        <v>1</v>
      </c>
      <c r="G481" s="161" t="s">
        <v>5</v>
      </c>
      <c r="H481" s="215"/>
      <c r="I481" s="154" t="str">
        <f>VLOOKUP(G481,'Input keuzevariabelen'!$E$13:$I$131,3,FALSE)</f>
        <v>m3</v>
      </c>
      <c r="J481" s="181">
        <f>SUMIFS('Input keuzevariabelen'!$H:$H,'Input keuzevariabelen'!$E:$E,Data!G481,'Input keuzevariabelen'!$J:$J,Data!D481)</f>
        <v>2085</v>
      </c>
      <c r="K481" s="154" t="str">
        <f>VLOOKUP(G481,'Input keuzevariabelen'!$E$13:$I$131,5,FALSE)</f>
        <v>gram CO2/m3</v>
      </c>
      <c r="L481" s="213">
        <f t="shared" si="38"/>
        <v>0</v>
      </c>
      <c r="M481" s="161"/>
      <c r="N481" s="161" t="s">
        <v>380</v>
      </c>
      <c r="O481" s="162" t="s">
        <v>381</v>
      </c>
    </row>
    <row r="482" spans="3:15" ht="17.399999999999999" thickTop="1" thickBot="1" x14ac:dyDescent="0.35">
      <c r="C482" s="188" t="s">
        <v>168</v>
      </c>
      <c r="D482" s="161">
        <v>2022</v>
      </c>
      <c r="E482" s="189" t="s">
        <v>20</v>
      </c>
      <c r="F482" s="153">
        <f>VLOOKUP(G482,'Input keuzevariabelen'!$E$13:$I$131,2,FALSE)</f>
        <v>1</v>
      </c>
      <c r="G482" s="161" t="s">
        <v>5</v>
      </c>
      <c r="H482" s="215">
        <v>18837</v>
      </c>
      <c r="I482" s="154" t="str">
        <f>VLOOKUP(G482,'Input keuzevariabelen'!$E$13:$I$131,3,FALSE)</f>
        <v>m3</v>
      </c>
      <c r="J482" s="181">
        <f>SUMIFS('Input keuzevariabelen'!$H:$H,'Input keuzevariabelen'!$E:$E,Data!G482,'Input keuzevariabelen'!$J:$J,Data!D482)</f>
        <v>2085</v>
      </c>
      <c r="K482" s="154" t="str">
        <f>VLOOKUP(G482,'Input keuzevariabelen'!$E$13:$I$131,5,FALSE)</f>
        <v>gram CO2/m3</v>
      </c>
      <c r="L482" s="213">
        <f t="shared" si="38"/>
        <v>39.275145000000002</v>
      </c>
      <c r="M482" s="161" t="s">
        <v>397</v>
      </c>
      <c r="N482" s="161" t="s">
        <v>382</v>
      </c>
      <c r="O482" s="162" t="s">
        <v>341</v>
      </c>
    </row>
    <row r="483" spans="3:15" ht="17.399999999999999" thickTop="1" thickBot="1" x14ac:dyDescent="0.35">
      <c r="C483" s="188" t="s">
        <v>111</v>
      </c>
      <c r="D483" s="161">
        <v>2022</v>
      </c>
      <c r="E483" s="189" t="s">
        <v>20</v>
      </c>
      <c r="F483" s="153">
        <f>VLOOKUP(G483,'Input keuzevariabelen'!$E$13:$I$131,2,FALSE)</f>
        <v>2</v>
      </c>
      <c r="G483" s="161" t="s">
        <v>105</v>
      </c>
      <c r="H483" s="215">
        <v>1205.9000000000001</v>
      </c>
      <c r="I483" s="154" t="str">
        <f>VLOOKUP(G483,'Input keuzevariabelen'!$E$13:$I$131,3,FALSE)</f>
        <v>GJ</v>
      </c>
      <c r="J483" s="181">
        <f>SUMIFS('Input keuzevariabelen'!$H:$H,'Input keuzevariabelen'!$E:$E,Data!G483,'Input keuzevariabelen'!$J:$J,Data!D483)</f>
        <v>26840</v>
      </c>
      <c r="K483" s="154" t="str">
        <f>VLOOKUP(G483,'Input keuzevariabelen'!$E$13:$I$131,5,FALSE)</f>
        <v>gram CO2/GJ</v>
      </c>
      <c r="L483" s="213">
        <f t="shared" si="30"/>
        <v>32.366356000000003</v>
      </c>
      <c r="M483" s="161" t="s">
        <v>390</v>
      </c>
      <c r="N483" s="161" t="s">
        <v>351</v>
      </c>
      <c r="O483" s="162" t="s">
        <v>125</v>
      </c>
    </row>
    <row r="484" spans="3:15" ht="17.399999999999999" thickTop="1" thickBot="1" x14ac:dyDescent="0.35">
      <c r="C484" s="188" t="s">
        <v>354</v>
      </c>
      <c r="D484" s="161">
        <v>2022</v>
      </c>
      <c r="E484" s="189" t="s">
        <v>20</v>
      </c>
      <c r="F484" s="153">
        <f>VLOOKUP(G484,'Input keuzevariabelen'!$E$13:$I$131,2,FALSE)</f>
        <v>2</v>
      </c>
      <c r="G484" s="161" t="s">
        <v>105</v>
      </c>
      <c r="H484" s="215">
        <f>355.44/2</f>
        <v>177.72</v>
      </c>
      <c r="I484" s="154" t="str">
        <f>VLOOKUP(G484,'Input keuzevariabelen'!$E$13:$I$131,3,FALSE)</f>
        <v>GJ</v>
      </c>
      <c r="J484" s="181">
        <f>SUMIFS('Input keuzevariabelen'!$H:$H,'Input keuzevariabelen'!$E:$E,Data!G484,'Input keuzevariabelen'!$J:$J,Data!D484)</f>
        <v>26840</v>
      </c>
      <c r="K484" s="154" t="str">
        <f>VLOOKUP(G484,'Input keuzevariabelen'!$E$13:$I$131,5,FALSE)</f>
        <v>gram CO2/GJ</v>
      </c>
      <c r="L484" s="213">
        <f t="shared" ref="L484" si="39">H484*J484/1000000</f>
        <v>4.7700047999999997</v>
      </c>
      <c r="M484" s="161" t="s">
        <v>353</v>
      </c>
      <c r="N484" s="161" t="s">
        <v>355</v>
      </c>
      <c r="O484" s="162" t="s">
        <v>116</v>
      </c>
    </row>
    <row r="485" spans="3:15" ht="17.399999999999999" thickTop="1" thickBot="1" x14ac:dyDescent="0.35">
      <c r="C485" s="188" t="s">
        <v>111</v>
      </c>
      <c r="D485" s="161">
        <v>2022</v>
      </c>
      <c r="E485" s="189" t="s">
        <v>20</v>
      </c>
      <c r="F485" s="153">
        <f>VLOOKUP(G485,'Input keuzevariabelen'!$E$13:$I$131,2,FALSE)</f>
        <v>2</v>
      </c>
      <c r="G485" s="161" t="s">
        <v>30</v>
      </c>
      <c r="H485" s="215">
        <v>726839.7</v>
      </c>
      <c r="I485" s="154" t="str">
        <f>VLOOKUP(G485,'Input keuzevariabelen'!$E$13:$I$131,3,FALSE)</f>
        <v>kWh</v>
      </c>
      <c r="J485" s="181">
        <f>SUMIFS('Input keuzevariabelen'!$H:$H,'Input keuzevariabelen'!$E:$E,Data!G485,'Input keuzevariabelen'!$J:$J,Data!D485)</f>
        <v>523</v>
      </c>
      <c r="K485" s="154" t="str">
        <f>VLOOKUP(G485,'Input keuzevariabelen'!$E$13:$I$131,5,FALSE)</f>
        <v>gram CO2/kWh</v>
      </c>
      <c r="L485" s="213">
        <f t="shared" ref="L485" si="40">H485*J485/1000000</f>
        <v>380.13716309999995</v>
      </c>
      <c r="M485" s="161" t="s">
        <v>390</v>
      </c>
      <c r="N485" s="161" t="s">
        <v>351</v>
      </c>
      <c r="O485" s="162" t="s">
        <v>125</v>
      </c>
    </row>
    <row r="486" spans="3:15" ht="17.399999999999999" thickTop="1" thickBot="1" x14ac:dyDescent="0.35">
      <c r="C486" s="188" t="s">
        <v>111</v>
      </c>
      <c r="D486" s="161">
        <v>2022</v>
      </c>
      <c r="E486" s="189" t="s">
        <v>20</v>
      </c>
      <c r="F486" s="153">
        <f>VLOOKUP(G486,'Input keuzevariabelen'!$E$13:$I$131,2,FALSE)</f>
        <v>2</v>
      </c>
      <c r="G486" s="161" t="s">
        <v>30</v>
      </c>
      <c r="H486" s="215"/>
      <c r="I486" s="154" t="str">
        <f>VLOOKUP(G486,'Input keuzevariabelen'!$E$13:$I$131,3,FALSE)</f>
        <v>kWh</v>
      </c>
      <c r="J486" s="181">
        <f>SUMIFS('Input keuzevariabelen'!$H:$H,'Input keuzevariabelen'!$E:$E,Data!G486,'Input keuzevariabelen'!$J:$J,Data!D486)</f>
        <v>523</v>
      </c>
      <c r="K486" s="154" t="str">
        <f>VLOOKUP(G486,'Input keuzevariabelen'!$E$13:$I$131,5,FALSE)</f>
        <v>gram CO2/kWh</v>
      </c>
      <c r="L486" s="213">
        <f t="shared" ref="L486:L487" si="41">H486*J486/1000000</f>
        <v>0</v>
      </c>
      <c r="M486" s="161"/>
      <c r="N486" s="161" t="s">
        <v>350</v>
      </c>
      <c r="O486" s="159" t="s">
        <v>122</v>
      </c>
    </row>
    <row r="487" spans="3:15" ht="17.399999999999999" thickTop="1" thickBot="1" x14ac:dyDescent="0.35">
      <c r="C487" s="188" t="s">
        <v>168</v>
      </c>
      <c r="D487" s="161">
        <v>2022</v>
      </c>
      <c r="E487" s="189" t="s">
        <v>20</v>
      </c>
      <c r="F487" s="153">
        <f>VLOOKUP(G487,'Input keuzevariabelen'!$E$13:$I$131,2,FALSE)</f>
        <v>2</v>
      </c>
      <c r="G487" s="161" t="s">
        <v>30</v>
      </c>
      <c r="H487" s="215">
        <v>96185.62</v>
      </c>
      <c r="I487" s="154" t="str">
        <f>VLOOKUP(G487,'Input keuzevariabelen'!$E$13:$I$131,3,FALSE)</f>
        <v>kWh</v>
      </c>
      <c r="J487" s="181">
        <f>SUMIFS('Input keuzevariabelen'!$H:$H,'Input keuzevariabelen'!$E:$E,Data!G487,'Input keuzevariabelen'!$J:$J,Data!D487)</f>
        <v>523</v>
      </c>
      <c r="K487" s="154" t="str">
        <f>VLOOKUP(G487,'Input keuzevariabelen'!$E$13:$I$131,5,FALSE)</f>
        <v>gram CO2/kWh</v>
      </c>
      <c r="L487" s="213">
        <f t="shared" si="41"/>
        <v>50.305079259999999</v>
      </c>
      <c r="M487" s="161" t="s">
        <v>385</v>
      </c>
      <c r="N487" s="161" t="s">
        <v>384</v>
      </c>
      <c r="O487" s="162" t="s">
        <v>119</v>
      </c>
    </row>
    <row r="488" spans="3:15" ht="17.399999999999999" thickTop="1" thickBot="1" x14ac:dyDescent="0.35">
      <c r="C488" s="188" t="s">
        <v>280</v>
      </c>
      <c r="D488" s="161">
        <v>2022</v>
      </c>
      <c r="E488" s="189" t="s">
        <v>20</v>
      </c>
      <c r="F488" s="153">
        <f>VLOOKUP(G488,'Input keuzevariabelen'!$E$13:$I$131,2,FALSE)</f>
        <v>2</v>
      </c>
      <c r="G488" s="161" t="s">
        <v>30</v>
      </c>
      <c r="H488" s="215">
        <v>12000.5</v>
      </c>
      <c r="I488" s="154" t="str">
        <f>VLOOKUP(G488,'Input keuzevariabelen'!$E$13:$I$131,3,FALSE)</f>
        <v>kWh</v>
      </c>
      <c r="J488" s="181">
        <f>SUMIFS('Input keuzevariabelen'!$H:$H,'Input keuzevariabelen'!$E:$E,Data!G488,'Input keuzevariabelen'!$J:$J,Data!D488)</f>
        <v>523</v>
      </c>
      <c r="K488" s="154" t="str">
        <f>VLOOKUP(G488,'Input keuzevariabelen'!$E$13:$I$131,5,FALSE)</f>
        <v>gram CO2/kWh</v>
      </c>
      <c r="L488" s="213">
        <f t="shared" si="30"/>
        <v>6.2762615000000004</v>
      </c>
      <c r="M488" s="161" t="s">
        <v>353</v>
      </c>
      <c r="N488" s="161" t="s">
        <v>352</v>
      </c>
      <c r="O488" s="162" t="s">
        <v>119</v>
      </c>
    </row>
    <row r="489" spans="3:15" ht="17.399999999999999" thickTop="1" thickBot="1" x14ac:dyDescent="0.35">
      <c r="C489" s="188" t="s">
        <v>280</v>
      </c>
      <c r="D489" s="161">
        <v>2022</v>
      </c>
      <c r="E489" s="189" t="s">
        <v>20</v>
      </c>
      <c r="F489" s="153">
        <f>VLOOKUP(G489,'Input keuzevariabelen'!$E$13:$I$131,2,FALSE)</f>
        <v>2</v>
      </c>
      <c r="G489" s="161" t="s">
        <v>30</v>
      </c>
      <c r="H489" s="215">
        <f>17570.35/2</f>
        <v>8785.1749999999993</v>
      </c>
      <c r="I489" s="154" t="str">
        <f>VLOOKUP(G489,'Input keuzevariabelen'!$E$13:$I$131,3,FALSE)</f>
        <v>kWh</v>
      </c>
      <c r="J489" s="181">
        <f>SUMIFS('Input keuzevariabelen'!$H:$H,'Input keuzevariabelen'!$E:$E,Data!G489,'Input keuzevariabelen'!$J:$J,Data!D489)</f>
        <v>523</v>
      </c>
      <c r="K489" s="154" t="str">
        <f>VLOOKUP(G489,'Input keuzevariabelen'!$E$13:$I$131,5,FALSE)</f>
        <v>gram CO2/kWh</v>
      </c>
      <c r="L489" s="213">
        <f t="shared" si="30"/>
        <v>4.594646524999999</v>
      </c>
      <c r="M489" s="161" t="s">
        <v>397</v>
      </c>
      <c r="N489" s="161" t="s">
        <v>388</v>
      </c>
      <c r="O489" s="162" t="s">
        <v>386</v>
      </c>
    </row>
    <row r="490" spans="3:15" ht="17.399999999999999" thickTop="1" thickBot="1" x14ac:dyDescent="0.35">
      <c r="C490" s="188" t="s">
        <v>280</v>
      </c>
      <c r="D490" s="161">
        <v>2022</v>
      </c>
      <c r="E490" s="189" t="s">
        <v>20</v>
      </c>
      <c r="F490" s="153">
        <f>VLOOKUP(G490,'Input keuzevariabelen'!$E$13:$I$131,2,FALSE)</f>
        <v>2</v>
      </c>
      <c r="G490" s="161" t="s">
        <v>30</v>
      </c>
      <c r="H490" s="215">
        <f>14875/2</f>
        <v>7437.5</v>
      </c>
      <c r="I490" s="154" t="str">
        <f>VLOOKUP(G490,'Input keuzevariabelen'!$E$13:$I$131,3,FALSE)</f>
        <v>kWh</v>
      </c>
      <c r="J490" s="181">
        <f>SUMIFS('Input keuzevariabelen'!$H:$H,'Input keuzevariabelen'!$E:$E,Data!G490,'Input keuzevariabelen'!$J:$J,Data!D490)</f>
        <v>523</v>
      </c>
      <c r="K490" s="154" t="str">
        <f>VLOOKUP(G490,'Input keuzevariabelen'!$E$13:$I$131,5,FALSE)</f>
        <v>gram CO2/kWh</v>
      </c>
      <c r="L490" s="213">
        <f t="shared" si="30"/>
        <v>3.8898125000000001</v>
      </c>
      <c r="M490" s="161" t="s">
        <v>397</v>
      </c>
      <c r="N490" s="161" t="s">
        <v>389</v>
      </c>
      <c r="O490" s="162" t="s">
        <v>387</v>
      </c>
    </row>
    <row r="491" spans="3:15" ht="17.399999999999999" thickTop="1" thickBot="1" x14ac:dyDescent="0.35">
      <c r="C491" s="188" t="s">
        <v>354</v>
      </c>
      <c r="D491" s="161">
        <v>2022</v>
      </c>
      <c r="E491" s="189" t="s">
        <v>20</v>
      </c>
      <c r="F491" s="153">
        <f>VLOOKUP(G491,'Input keuzevariabelen'!$E$13:$I$131,2,FALSE)</f>
        <v>2</v>
      </c>
      <c r="G491" s="161" t="s">
        <v>30</v>
      </c>
      <c r="H491" s="215">
        <f>73440/2</f>
        <v>36720</v>
      </c>
      <c r="I491" s="154" t="str">
        <f>VLOOKUP(G491,'Input keuzevariabelen'!$E$13:$I$131,3,FALSE)</f>
        <v>kWh</v>
      </c>
      <c r="J491" s="181">
        <f>SUMIFS('Input keuzevariabelen'!$H:$H,'Input keuzevariabelen'!$E:$E,Data!G491,'Input keuzevariabelen'!$J:$J,Data!D491)</f>
        <v>523</v>
      </c>
      <c r="K491" s="154" t="str">
        <f>VLOOKUP(G491,'Input keuzevariabelen'!$E$13:$I$131,5,FALSE)</f>
        <v>gram CO2/kWh</v>
      </c>
      <c r="L491" s="213">
        <f t="shared" si="30"/>
        <v>19.204560000000001</v>
      </c>
      <c r="M491" s="161" t="s">
        <v>397</v>
      </c>
      <c r="N491" s="161" t="s">
        <v>355</v>
      </c>
      <c r="O491" s="162" t="s">
        <v>116</v>
      </c>
    </row>
    <row r="492" spans="3:15" ht="17.399999999999999" thickTop="1" thickBot="1" x14ac:dyDescent="0.35">
      <c r="C492" s="188" t="s">
        <v>266</v>
      </c>
      <c r="D492" s="161">
        <v>2022</v>
      </c>
      <c r="E492" s="189" t="s">
        <v>20</v>
      </c>
      <c r="F492" s="153">
        <f>VLOOKUP(G492,'Input keuzevariabelen'!$E$13:$I$131,2,FALSE)</f>
        <v>2</v>
      </c>
      <c r="G492" s="161" t="s">
        <v>30</v>
      </c>
      <c r="H492" s="215">
        <v>14917.5</v>
      </c>
      <c r="I492" s="154" t="str">
        <f>VLOOKUP(G492,'Input keuzevariabelen'!$E$13:$I$131,3,FALSE)</f>
        <v>kWh</v>
      </c>
      <c r="J492" s="181">
        <f>SUMIFS('Input keuzevariabelen'!$H:$H,'Input keuzevariabelen'!$E:$E,Data!G492,'Input keuzevariabelen'!$J:$J,Data!D492)</f>
        <v>523</v>
      </c>
      <c r="K492" s="154" t="str">
        <f>VLOOKUP(G492,'Input keuzevariabelen'!$E$13:$I$131,5,FALSE)</f>
        <v>gram CO2/kWh</v>
      </c>
      <c r="L492" s="213">
        <f t="shared" si="30"/>
        <v>7.8018524999999999</v>
      </c>
      <c r="M492" s="161" t="s">
        <v>397</v>
      </c>
      <c r="N492" s="161" t="s">
        <v>356</v>
      </c>
      <c r="O492" s="162" t="s">
        <v>124</v>
      </c>
    </row>
    <row r="493" spans="3:15" ht="17.399999999999999" thickTop="1" thickBot="1" x14ac:dyDescent="0.35">
      <c r="C493" s="188" t="s">
        <v>266</v>
      </c>
      <c r="D493" s="161">
        <v>2022</v>
      </c>
      <c r="E493" s="189" t="s">
        <v>20</v>
      </c>
      <c r="F493" s="153">
        <f>VLOOKUP(G493,'Input keuzevariabelen'!$E$13:$I$131,2,FALSE)</f>
        <v>2</v>
      </c>
      <c r="G493" s="161" t="s">
        <v>30</v>
      </c>
      <c r="H493" s="215">
        <v>10540</v>
      </c>
      <c r="I493" s="154" t="str">
        <f>VLOOKUP(G493,'Input keuzevariabelen'!$E$13:$I$131,3,FALSE)</f>
        <v>kWh</v>
      </c>
      <c r="J493" s="181">
        <f>SUMIFS('Input keuzevariabelen'!$H:$H,'Input keuzevariabelen'!$E:$E,Data!G493,'Input keuzevariabelen'!$J:$J,Data!D493)</f>
        <v>523</v>
      </c>
      <c r="K493" s="154" t="str">
        <f>VLOOKUP(G493,'Input keuzevariabelen'!$E$13:$I$131,5,FALSE)</f>
        <v>gram CO2/kWh</v>
      </c>
      <c r="L493" s="213">
        <f t="shared" si="30"/>
        <v>5.5124199999999997</v>
      </c>
      <c r="M493" s="161" t="s">
        <v>397</v>
      </c>
      <c r="N493" s="161" t="s">
        <v>357</v>
      </c>
      <c r="O493" s="162" t="s">
        <v>124</v>
      </c>
    </row>
    <row r="494" spans="3:15" ht="17.399999999999999" thickTop="1" thickBot="1" x14ac:dyDescent="0.35">
      <c r="C494" s="188" t="s">
        <v>111</v>
      </c>
      <c r="D494" s="161">
        <v>2022</v>
      </c>
      <c r="E494" s="189" t="s">
        <v>20</v>
      </c>
      <c r="F494" s="153">
        <f>VLOOKUP(G494,'Input keuzevariabelen'!$E$13:$I$131,2,FALSE)</f>
        <v>2</v>
      </c>
      <c r="G494" s="161" t="s">
        <v>30</v>
      </c>
      <c r="H494" s="215">
        <v>587033</v>
      </c>
      <c r="I494" s="154" t="str">
        <f>VLOOKUP(G494,'Input keuzevariabelen'!$E$13:$I$131,3,FALSE)</f>
        <v>kWh</v>
      </c>
      <c r="J494" s="181">
        <f>SUMIFS('Input keuzevariabelen'!$H:$H,'Input keuzevariabelen'!$E:$E,Data!G494,'Input keuzevariabelen'!$J:$J,Data!D494)</f>
        <v>523</v>
      </c>
      <c r="K494" s="154" t="str">
        <f>VLOOKUP(G494,'Input keuzevariabelen'!$E$13:$I$131,5,FALSE)</f>
        <v>gram CO2/kWh</v>
      </c>
      <c r="L494" s="213">
        <f t="shared" si="30"/>
        <v>307.018259</v>
      </c>
      <c r="M494" s="161" t="s">
        <v>395</v>
      </c>
      <c r="N494" s="161" t="s">
        <v>358</v>
      </c>
      <c r="O494" s="162" t="s">
        <v>113</v>
      </c>
    </row>
    <row r="495" spans="3:15" ht="17.399999999999999" thickTop="1" thickBot="1" x14ac:dyDescent="0.35">
      <c r="C495" s="188" t="s">
        <v>167</v>
      </c>
      <c r="D495" s="161">
        <v>2022</v>
      </c>
      <c r="E495" s="189" t="s">
        <v>20</v>
      </c>
      <c r="F495" s="153">
        <f>VLOOKUP(G495,'Input keuzevariabelen'!$E$13:$I$131,2,FALSE)</f>
        <v>2</v>
      </c>
      <c r="G495" s="161" t="s">
        <v>30</v>
      </c>
      <c r="H495" s="215">
        <v>38037.5</v>
      </c>
      <c r="I495" s="154" t="str">
        <f>VLOOKUP(G495,'Input keuzevariabelen'!$E$13:$I$131,3,FALSE)</f>
        <v>kWh</v>
      </c>
      <c r="J495" s="181">
        <f>SUMIFS('Input keuzevariabelen'!$H:$H,'Input keuzevariabelen'!$E:$E,Data!G495,'Input keuzevariabelen'!$J:$J,Data!D495)</f>
        <v>523</v>
      </c>
      <c r="K495" s="154" t="str">
        <f>VLOOKUP(G495,'Input keuzevariabelen'!$E$13:$I$131,5,FALSE)</f>
        <v>gram CO2/kWh</v>
      </c>
      <c r="L495" s="213">
        <f t="shared" si="30"/>
        <v>19.8936125</v>
      </c>
      <c r="M495" s="161" t="s">
        <v>397</v>
      </c>
      <c r="N495" s="161" t="s">
        <v>359</v>
      </c>
      <c r="O495" s="162" t="s">
        <v>115</v>
      </c>
    </row>
    <row r="496" spans="3:15" ht="17.399999999999999" thickTop="1" thickBot="1" x14ac:dyDescent="0.35">
      <c r="C496" s="188" t="s">
        <v>167</v>
      </c>
      <c r="D496" s="161">
        <v>2022</v>
      </c>
      <c r="E496" s="189" t="s">
        <v>20</v>
      </c>
      <c r="F496" s="153">
        <f>VLOOKUP(G496,'Input keuzevariabelen'!$E$13:$I$131,2,FALSE)</f>
        <v>2</v>
      </c>
      <c r="G496" s="161" t="s">
        <v>30</v>
      </c>
      <c r="H496" s="215">
        <v>81175</v>
      </c>
      <c r="I496" s="154" t="str">
        <f>VLOOKUP(G496,'Input keuzevariabelen'!$E$13:$I$131,3,FALSE)</f>
        <v>kWh</v>
      </c>
      <c r="J496" s="181">
        <f>SUMIFS('Input keuzevariabelen'!$H:$H,'Input keuzevariabelen'!$E:$E,Data!G496,'Input keuzevariabelen'!$J:$J,Data!D496)</f>
        <v>523</v>
      </c>
      <c r="K496" s="154" t="str">
        <f>VLOOKUP(G496,'Input keuzevariabelen'!$E$13:$I$131,5,FALSE)</f>
        <v>gram CO2/kWh</v>
      </c>
      <c r="L496" s="213">
        <f t="shared" si="30"/>
        <v>42.454524999999997</v>
      </c>
      <c r="M496" s="161" t="s">
        <v>397</v>
      </c>
      <c r="N496" s="161" t="s">
        <v>360</v>
      </c>
      <c r="O496" s="162" t="s">
        <v>118</v>
      </c>
    </row>
    <row r="497" spans="3:15" ht="17.399999999999999" thickTop="1" thickBot="1" x14ac:dyDescent="0.35">
      <c r="C497" s="188" t="s">
        <v>167</v>
      </c>
      <c r="D497" s="161">
        <v>2022</v>
      </c>
      <c r="E497" s="189" t="s">
        <v>20</v>
      </c>
      <c r="F497" s="153">
        <f>VLOOKUP(G497,'Input keuzevariabelen'!$E$13:$I$131,2,FALSE)</f>
        <v>2</v>
      </c>
      <c r="G497" s="161" t="s">
        <v>30</v>
      </c>
      <c r="H497" s="215">
        <v>402176.2</v>
      </c>
      <c r="I497" s="154" t="str">
        <f>VLOOKUP(G497,'Input keuzevariabelen'!$E$13:$I$131,3,FALSE)</f>
        <v>kWh</v>
      </c>
      <c r="J497" s="181">
        <f>SUMIFS('Input keuzevariabelen'!$H:$H,'Input keuzevariabelen'!$E:$E,Data!G497,'Input keuzevariabelen'!$J:$J,Data!D497)</f>
        <v>523</v>
      </c>
      <c r="K497" s="154" t="str">
        <f>VLOOKUP(G497,'Input keuzevariabelen'!$E$13:$I$131,5,FALSE)</f>
        <v>gram CO2/kWh</v>
      </c>
      <c r="L497" s="213">
        <f t="shared" si="30"/>
        <v>210.3381526</v>
      </c>
      <c r="M497" s="161" t="s">
        <v>392</v>
      </c>
      <c r="N497" s="161" t="s">
        <v>361</v>
      </c>
      <c r="O497" s="162" t="s">
        <v>121</v>
      </c>
    </row>
    <row r="498" spans="3:15" ht="17.399999999999999" thickTop="1" thickBot="1" x14ac:dyDescent="0.35">
      <c r="C498" s="188" t="s">
        <v>111</v>
      </c>
      <c r="D498" s="161">
        <v>2022</v>
      </c>
      <c r="E498" s="189" t="s">
        <v>20</v>
      </c>
      <c r="F498" s="153">
        <f>VLOOKUP(G498,'Input keuzevariabelen'!$E$13:$I$131,2,FALSE)</f>
        <v>2</v>
      </c>
      <c r="G498" s="161" t="s">
        <v>30</v>
      </c>
      <c r="H498" s="215">
        <v>17000</v>
      </c>
      <c r="I498" s="154" t="str">
        <f>VLOOKUP(G498,'Input keuzevariabelen'!$E$13:$I$131,3,FALSE)</f>
        <v>kWh</v>
      </c>
      <c r="J498" s="181">
        <f>SUMIFS('Input keuzevariabelen'!$H:$H,'Input keuzevariabelen'!$E:$E,Data!G498,'Input keuzevariabelen'!$J:$J,Data!D498)</f>
        <v>523</v>
      </c>
      <c r="K498" s="154" t="str">
        <f>VLOOKUP(G498,'Input keuzevariabelen'!$E$13:$I$131,5,FALSE)</f>
        <v>gram CO2/kWh</v>
      </c>
      <c r="L498" s="213">
        <f t="shared" si="30"/>
        <v>8.891</v>
      </c>
      <c r="M498" s="161" t="s">
        <v>353</v>
      </c>
      <c r="N498" s="161" t="s">
        <v>362</v>
      </c>
      <c r="O498" s="162" t="s">
        <v>115</v>
      </c>
    </row>
    <row r="499" spans="3:15" ht="17.399999999999999" thickTop="1" thickBot="1" x14ac:dyDescent="0.35">
      <c r="C499" s="188" t="s">
        <v>160</v>
      </c>
      <c r="D499" s="161">
        <v>2022</v>
      </c>
      <c r="E499" s="189" t="s">
        <v>20</v>
      </c>
      <c r="F499" s="153">
        <f>VLOOKUP(G499,'Input keuzevariabelen'!$E$13:$I$131,2,FALSE)</f>
        <v>2</v>
      </c>
      <c r="G499" s="161" t="s">
        <v>30</v>
      </c>
      <c r="H499" s="215">
        <v>22950</v>
      </c>
      <c r="I499" s="154" t="str">
        <f>VLOOKUP(G499,'Input keuzevariabelen'!$E$13:$I$131,3,FALSE)</f>
        <v>kWh</v>
      </c>
      <c r="J499" s="181">
        <f>SUMIFS('Input keuzevariabelen'!$H:$H,'Input keuzevariabelen'!$E:$E,Data!G499,'Input keuzevariabelen'!$J:$J,Data!D499)</f>
        <v>523</v>
      </c>
      <c r="K499" s="154" t="str">
        <f>VLOOKUP(G499,'Input keuzevariabelen'!$E$13:$I$131,5,FALSE)</f>
        <v>gram CO2/kWh</v>
      </c>
      <c r="L499" s="213">
        <f t="shared" si="30"/>
        <v>12.00285</v>
      </c>
      <c r="M499" s="161" t="s">
        <v>393</v>
      </c>
      <c r="N499" s="161" t="s">
        <v>363</v>
      </c>
      <c r="O499" s="162" t="s">
        <v>330</v>
      </c>
    </row>
    <row r="500" spans="3:15" ht="17.399999999999999" thickTop="1" thickBot="1" x14ac:dyDescent="0.35">
      <c r="C500" s="188" t="s">
        <v>217</v>
      </c>
      <c r="D500" s="161">
        <v>2022</v>
      </c>
      <c r="E500" s="189" t="s">
        <v>20</v>
      </c>
      <c r="F500" s="153">
        <f>VLOOKUP(G500,'Input keuzevariabelen'!$E$13:$I$131,2,FALSE)</f>
        <v>2</v>
      </c>
      <c r="G500" s="161" t="s">
        <v>30</v>
      </c>
      <c r="H500" s="215">
        <f>8223+6913+7461+8971+11017+13532+13068+15498+13892+18712</f>
        <v>117287</v>
      </c>
      <c r="I500" s="154" t="str">
        <f>VLOOKUP(G500,'Input keuzevariabelen'!$E$13:$I$131,3,FALSE)</f>
        <v>kWh</v>
      </c>
      <c r="J500" s="181">
        <f>SUMIFS('Input keuzevariabelen'!$H:$H,'Input keuzevariabelen'!$E:$E,Data!G500,'Input keuzevariabelen'!$J:$J,Data!D500)</f>
        <v>523</v>
      </c>
      <c r="K500" s="154" t="str">
        <f>VLOOKUP(G500,'Input keuzevariabelen'!$E$13:$I$131,5,FALSE)</f>
        <v>gram CO2/kWh</v>
      </c>
      <c r="L500" s="213">
        <f t="shared" si="30"/>
        <v>61.341101000000002</v>
      </c>
      <c r="M500" s="161" t="s">
        <v>394</v>
      </c>
      <c r="N500" s="161" t="s">
        <v>364</v>
      </c>
      <c r="O500" s="162" t="s">
        <v>329</v>
      </c>
    </row>
    <row r="501" spans="3:15" ht="17.399999999999999" thickTop="1" thickBot="1" x14ac:dyDescent="0.35">
      <c r="C501" s="188" t="s">
        <v>365</v>
      </c>
      <c r="D501" s="161">
        <v>2022</v>
      </c>
      <c r="E501" s="189" t="s">
        <v>20</v>
      </c>
      <c r="F501" s="153">
        <f>VLOOKUP(G501,'Input keuzevariabelen'!$E$13:$I$131,2,FALSE)</f>
        <v>2</v>
      </c>
      <c r="G501" s="161" t="s">
        <v>30</v>
      </c>
      <c r="H501" s="215">
        <v>34255</v>
      </c>
      <c r="I501" s="154" t="str">
        <f>VLOOKUP(G501,'Input keuzevariabelen'!$E$13:$I$131,3,FALSE)</f>
        <v>kWh</v>
      </c>
      <c r="J501" s="181">
        <f>SUMIFS('Input keuzevariabelen'!$H:$H,'Input keuzevariabelen'!$E:$E,Data!G501,'Input keuzevariabelen'!$J:$J,Data!D501)</f>
        <v>523</v>
      </c>
      <c r="K501" s="154" t="str">
        <f>VLOOKUP(G501,'Input keuzevariabelen'!$E$13:$I$131,5,FALSE)</f>
        <v>gram CO2/kWh</v>
      </c>
      <c r="L501" s="213">
        <f t="shared" si="30"/>
        <v>17.915365000000001</v>
      </c>
      <c r="M501" s="161" t="s">
        <v>397</v>
      </c>
      <c r="N501" s="161" t="s">
        <v>367</v>
      </c>
      <c r="O501" s="162" t="s">
        <v>366</v>
      </c>
    </row>
    <row r="502" spans="3:15" ht="17.399999999999999" thickTop="1" thickBot="1" x14ac:dyDescent="0.35">
      <c r="C502" s="188" t="s">
        <v>365</v>
      </c>
      <c r="D502" s="161">
        <v>2022</v>
      </c>
      <c r="E502" s="189" t="s">
        <v>20</v>
      </c>
      <c r="F502" s="153">
        <f>VLOOKUP(G502,'Input keuzevariabelen'!$E$13:$I$131,2,FALSE)</f>
        <v>2</v>
      </c>
      <c r="G502" s="161" t="s">
        <v>30</v>
      </c>
      <c r="H502" s="215">
        <v>49512.5</v>
      </c>
      <c r="I502" s="154" t="str">
        <f>VLOOKUP(G502,'Input keuzevariabelen'!$E$13:$I$131,3,FALSE)</f>
        <v>kWh</v>
      </c>
      <c r="J502" s="181">
        <f>SUMIFS('Input keuzevariabelen'!$H:$H,'Input keuzevariabelen'!$E:$E,Data!G502,'Input keuzevariabelen'!$J:$J,Data!D502)</f>
        <v>523</v>
      </c>
      <c r="K502" s="154" t="str">
        <f>VLOOKUP(G502,'Input keuzevariabelen'!$E$13:$I$131,5,FALSE)</f>
        <v>gram CO2/kWh</v>
      </c>
      <c r="L502" s="213">
        <f t="shared" si="30"/>
        <v>25.895037500000001</v>
      </c>
      <c r="M502" s="161" t="s">
        <v>397</v>
      </c>
      <c r="N502" s="161" t="s">
        <v>368</v>
      </c>
      <c r="O502" s="162" t="s">
        <v>369</v>
      </c>
    </row>
    <row r="503" spans="3:15" ht="17.399999999999999" thickTop="1" thickBot="1" x14ac:dyDescent="0.35">
      <c r="C503" s="188" t="s">
        <v>365</v>
      </c>
      <c r="D503" s="161">
        <v>2022</v>
      </c>
      <c r="E503" s="189" t="s">
        <v>20</v>
      </c>
      <c r="F503" s="153">
        <f>VLOOKUP(G503,'Input keuzevariabelen'!$E$13:$I$131,2,FALSE)</f>
        <v>2</v>
      </c>
      <c r="G503" s="161" t="s">
        <v>30</v>
      </c>
      <c r="H503" s="215"/>
      <c r="I503" s="154" t="str">
        <f>VLOOKUP(G503,'Input keuzevariabelen'!$E$13:$I$131,3,FALSE)</f>
        <v>kWh</v>
      </c>
      <c r="J503" s="181">
        <f>SUMIFS('Input keuzevariabelen'!$H:$H,'Input keuzevariabelen'!$E:$E,Data!G503,'Input keuzevariabelen'!$J:$J,Data!D503)</f>
        <v>523</v>
      </c>
      <c r="K503" s="154" t="str">
        <f>VLOOKUP(G503,'Input keuzevariabelen'!$E$13:$I$131,5,FALSE)</f>
        <v>gram CO2/kWh</v>
      </c>
      <c r="L503" s="213">
        <f t="shared" si="30"/>
        <v>0</v>
      </c>
      <c r="M503" s="161"/>
      <c r="N503" s="161" t="s">
        <v>370</v>
      </c>
      <c r="O503" s="162" t="s">
        <v>371</v>
      </c>
    </row>
    <row r="504" spans="3:15" ht="17.399999999999999" thickTop="1" thickBot="1" x14ac:dyDescent="0.35">
      <c r="C504" s="188" t="s">
        <v>365</v>
      </c>
      <c r="D504" s="161">
        <v>2022</v>
      </c>
      <c r="E504" s="189" t="s">
        <v>20</v>
      </c>
      <c r="F504" s="153">
        <f>VLOOKUP(G504,'Input keuzevariabelen'!$E$13:$I$131,2,FALSE)</f>
        <v>2</v>
      </c>
      <c r="G504" s="161" t="s">
        <v>30</v>
      </c>
      <c r="H504" s="215">
        <v>22142.5</v>
      </c>
      <c r="I504" s="154" t="str">
        <f>VLOOKUP(G504,'Input keuzevariabelen'!$E$13:$I$131,3,FALSE)</f>
        <v>kWh</v>
      </c>
      <c r="J504" s="181">
        <f>SUMIFS('Input keuzevariabelen'!$H:$H,'Input keuzevariabelen'!$E:$E,Data!G504,'Input keuzevariabelen'!$J:$J,Data!D504)</f>
        <v>523</v>
      </c>
      <c r="K504" s="154" t="str">
        <f>VLOOKUP(G504,'Input keuzevariabelen'!$E$13:$I$131,5,FALSE)</f>
        <v>gram CO2/kWh</v>
      </c>
      <c r="L504" s="213">
        <f t="shared" si="30"/>
        <v>11.580527500000001</v>
      </c>
      <c r="M504" s="161" t="s">
        <v>397</v>
      </c>
      <c r="N504" s="161" t="s">
        <v>372</v>
      </c>
      <c r="O504" s="162" t="s">
        <v>373</v>
      </c>
    </row>
    <row r="505" spans="3:15" ht="17.399999999999999" thickTop="1" thickBot="1" x14ac:dyDescent="0.35">
      <c r="C505" s="188" t="s">
        <v>365</v>
      </c>
      <c r="D505" s="161">
        <v>2022</v>
      </c>
      <c r="E505" s="189" t="s">
        <v>20</v>
      </c>
      <c r="F505" s="153">
        <f>VLOOKUP(G505,'Input keuzevariabelen'!$E$13:$I$131,2,FALSE)</f>
        <v>2</v>
      </c>
      <c r="G505" s="161" t="s">
        <v>30</v>
      </c>
      <c r="H505" s="215"/>
      <c r="I505" s="154" t="str">
        <f>VLOOKUP(G505,'Input keuzevariabelen'!$E$13:$I$131,3,FALSE)</f>
        <v>kWh</v>
      </c>
      <c r="J505" s="181">
        <f>SUMIFS('Input keuzevariabelen'!$H:$H,'Input keuzevariabelen'!$E:$E,Data!G505,'Input keuzevariabelen'!$J:$J,Data!D505)</f>
        <v>523</v>
      </c>
      <c r="K505" s="154" t="str">
        <f>VLOOKUP(G505,'Input keuzevariabelen'!$E$13:$I$131,5,FALSE)</f>
        <v>gram CO2/kWh</v>
      </c>
      <c r="L505" s="213">
        <f t="shared" si="30"/>
        <v>0</v>
      </c>
      <c r="M505" s="161"/>
      <c r="N505" s="161" t="s">
        <v>374</v>
      </c>
      <c r="O505" s="162" t="s">
        <v>403</v>
      </c>
    </row>
    <row r="506" spans="3:15" ht="17.399999999999999" thickTop="1" thickBot="1" x14ac:dyDescent="0.35">
      <c r="C506" s="188" t="s">
        <v>365</v>
      </c>
      <c r="D506" s="161">
        <v>2022</v>
      </c>
      <c r="E506" s="189" t="s">
        <v>20</v>
      </c>
      <c r="F506" s="153">
        <f>VLOOKUP(G506,'Input keuzevariabelen'!$E$13:$I$131,2,FALSE)</f>
        <v>2</v>
      </c>
      <c r="G506" s="161" t="s">
        <v>30</v>
      </c>
      <c r="H506" s="215"/>
      <c r="I506" s="154" t="str">
        <f>VLOOKUP(G506,'Input keuzevariabelen'!$E$13:$I$131,3,FALSE)</f>
        <v>kWh</v>
      </c>
      <c r="J506" s="181">
        <f>SUMIFS('Input keuzevariabelen'!$H:$H,'Input keuzevariabelen'!$E:$E,Data!G506,'Input keuzevariabelen'!$J:$J,Data!D506)</f>
        <v>523</v>
      </c>
      <c r="K506" s="154" t="str">
        <f>VLOOKUP(G506,'Input keuzevariabelen'!$E$13:$I$131,5,FALSE)</f>
        <v>gram CO2/kWh</v>
      </c>
      <c r="L506" s="213">
        <f t="shared" ref="L506:L569" si="42">H506*J506/1000000</f>
        <v>0</v>
      </c>
      <c r="M506" s="161"/>
      <c r="N506" s="161" t="s">
        <v>377</v>
      </c>
      <c r="O506" s="162" t="s">
        <v>376</v>
      </c>
    </row>
    <row r="507" spans="3:15" ht="17.399999999999999" thickTop="1" thickBot="1" x14ac:dyDescent="0.35">
      <c r="C507" s="188" t="s">
        <v>365</v>
      </c>
      <c r="D507" s="161">
        <v>2022</v>
      </c>
      <c r="E507" s="189" t="s">
        <v>20</v>
      </c>
      <c r="F507" s="153">
        <f>VLOOKUP(G507,'Input keuzevariabelen'!$E$13:$I$131,2,FALSE)</f>
        <v>2</v>
      </c>
      <c r="G507" s="161" t="s">
        <v>30</v>
      </c>
      <c r="H507" s="215">
        <v>23290</v>
      </c>
      <c r="I507" s="154" t="str">
        <f>VLOOKUP(G507,'Input keuzevariabelen'!$E$13:$I$131,3,FALSE)</f>
        <v>kWh</v>
      </c>
      <c r="J507" s="181">
        <f>SUMIFS('Input keuzevariabelen'!$H:$H,'Input keuzevariabelen'!$E:$E,Data!G507,'Input keuzevariabelen'!$J:$J,Data!D507)</f>
        <v>523</v>
      </c>
      <c r="K507" s="154" t="str">
        <f>VLOOKUP(G507,'Input keuzevariabelen'!$E$13:$I$131,5,FALSE)</f>
        <v>gram CO2/kWh</v>
      </c>
      <c r="L507" s="213">
        <f t="shared" si="42"/>
        <v>12.180669999999999</v>
      </c>
      <c r="M507" s="161" t="s">
        <v>397</v>
      </c>
      <c r="N507" s="161" t="s">
        <v>379</v>
      </c>
      <c r="O507" s="162" t="s">
        <v>378</v>
      </c>
    </row>
    <row r="508" spans="3:15" ht="17.399999999999999" thickTop="1" thickBot="1" x14ac:dyDescent="0.35">
      <c r="C508" s="188" t="s">
        <v>365</v>
      </c>
      <c r="D508" s="161">
        <v>2022</v>
      </c>
      <c r="E508" s="189" t="s">
        <v>20</v>
      </c>
      <c r="F508" s="153">
        <f>VLOOKUP(G508,'Input keuzevariabelen'!$E$13:$I$131,2,FALSE)</f>
        <v>2</v>
      </c>
      <c r="G508" s="161" t="s">
        <v>30</v>
      </c>
      <c r="H508" s="215"/>
      <c r="I508" s="154" t="str">
        <f>VLOOKUP(G508,'Input keuzevariabelen'!$E$13:$I$131,3,FALSE)</f>
        <v>kWh</v>
      </c>
      <c r="J508" s="181">
        <f>SUMIFS('Input keuzevariabelen'!$H:$H,'Input keuzevariabelen'!$E:$E,Data!G508,'Input keuzevariabelen'!$J:$J,Data!D508)</f>
        <v>523</v>
      </c>
      <c r="K508" s="154" t="str">
        <f>VLOOKUP(G508,'Input keuzevariabelen'!$E$13:$I$131,5,FALSE)</f>
        <v>gram CO2/kWh</v>
      </c>
      <c r="L508" s="213">
        <f t="shared" si="42"/>
        <v>0</v>
      </c>
      <c r="M508" s="161"/>
      <c r="N508" s="161" t="s">
        <v>380</v>
      </c>
      <c r="O508" s="162" t="s">
        <v>381</v>
      </c>
    </row>
    <row r="509" spans="3:15" ht="17.399999999999999" thickTop="1" thickBot="1" x14ac:dyDescent="0.35">
      <c r="C509" s="188" t="s">
        <v>168</v>
      </c>
      <c r="D509" s="161">
        <v>2022</v>
      </c>
      <c r="E509" s="189" t="s">
        <v>20</v>
      </c>
      <c r="F509" s="153">
        <f>VLOOKUP(G509,'Input keuzevariabelen'!$E$13:$I$131,2,FALSE)</f>
        <v>2</v>
      </c>
      <c r="G509" s="161" t="s">
        <v>30</v>
      </c>
      <c r="H509" s="215">
        <f>22823+20825+22946+20074+18521+17821+15923+12650+12498+13536+8711+7042</f>
        <v>193370</v>
      </c>
      <c r="I509" s="154" t="str">
        <f>VLOOKUP(G509,'Input keuzevariabelen'!$E$13:$I$131,3,FALSE)</f>
        <v>kWh</v>
      </c>
      <c r="J509" s="181">
        <f>SUMIFS('Input keuzevariabelen'!$H:$H,'Input keuzevariabelen'!$E:$E,Data!G509,'Input keuzevariabelen'!$J:$J,Data!D509)</f>
        <v>523</v>
      </c>
      <c r="K509" s="154" t="str">
        <f>VLOOKUP(G509,'Input keuzevariabelen'!$E$13:$I$131,5,FALSE)</f>
        <v>gram CO2/kWh</v>
      </c>
      <c r="L509" s="213">
        <f t="shared" si="42"/>
        <v>101.13251</v>
      </c>
      <c r="M509" s="161" t="s">
        <v>383</v>
      </c>
      <c r="N509" s="161" t="s">
        <v>382</v>
      </c>
      <c r="O509" s="162" t="s">
        <v>341</v>
      </c>
    </row>
    <row r="510" spans="3:15" ht="17.399999999999999" thickTop="1" thickBot="1" x14ac:dyDescent="0.35">
      <c r="C510" s="188" t="s">
        <v>111</v>
      </c>
      <c r="D510" s="161">
        <v>2022</v>
      </c>
      <c r="E510" s="189" t="s">
        <v>20</v>
      </c>
      <c r="F510" s="153">
        <f>VLOOKUP(G510,'Input keuzevariabelen'!$E$13:$I$131,2,FALSE)</f>
        <v>1</v>
      </c>
      <c r="G510" s="161" t="s">
        <v>92</v>
      </c>
      <c r="H510" s="215">
        <v>220865</v>
      </c>
      <c r="I510" s="154" t="str">
        <f>VLOOKUP(G510,'Input keuzevariabelen'!$E$13:$I$131,3,FALSE)</f>
        <v>liter</v>
      </c>
      <c r="J510" s="181">
        <f>SUMIFS('Input keuzevariabelen'!$H:$H,'Input keuzevariabelen'!$E:$E,Data!G510,'Input keuzevariabelen'!$J:$J,Data!D510)</f>
        <v>2784</v>
      </c>
      <c r="K510" s="154" t="str">
        <f>VLOOKUP(G510,'Input keuzevariabelen'!$E$13:$I$131,5,FALSE)</f>
        <v>gram CO2/liter</v>
      </c>
      <c r="L510" s="213">
        <f t="shared" si="42"/>
        <v>614.88815999999997</v>
      </c>
      <c r="M510" s="161" t="s">
        <v>407</v>
      </c>
      <c r="N510" s="161"/>
      <c r="O510" s="162"/>
    </row>
    <row r="511" spans="3:15" ht="17.399999999999999" thickTop="1" thickBot="1" x14ac:dyDescent="0.35">
      <c r="C511" s="188" t="s">
        <v>111</v>
      </c>
      <c r="D511" s="161">
        <v>2022</v>
      </c>
      <c r="E511" s="189" t="s">
        <v>20</v>
      </c>
      <c r="F511" s="153">
        <f>VLOOKUP(G511,'Input keuzevariabelen'!$E$13:$I$131,2,FALSE)</f>
        <v>1</v>
      </c>
      <c r="G511" s="161" t="s">
        <v>32</v>
      </c>
      <c r="H511" s="215">
        <v>36375</v>
      </c>
      <c r="I511" s="154" t="str">
        <f>VLOOKUP(G511,'Input keuzevariabelen'!$E$13:$I$131,3,FALSE)</f>
        <v>liter</v>
      </c>
      <c r="J511" s="181">
        <f>SUMIFS('Input keuzevariabelen'!$H:$H,'Input keuzevariabelen'!$E:$E,Data!G511,'Input keuzevariabelen'!$J:$J,Data!D511)</f>
        <v>3262</v>
      </c>
      <c r="K511" s="154" t="str">
        <f>VLOOKUP(G511,'Input keuzevariabelen'!$E$13:$I$131,5,FALSE)</f>
        <v>gram CO2/liter</v>
      </c>
      <c r="L511" s="213">
        <f t="shared" si="42"/>
        <v>118.65525</v>
      </c>
      <c r="M511" s="161" t="s">
        <v>407</v>
      </c>
      <c r="N511" s="161"/>
      <c r="O511" s="162"/>
    </row>
    <row r="512" spans="3:15" ht="17.399999999999999" thickTop="1" thickBot="1" x14ac:dyDescent="0.35">
      <c r="C512" s="188" t="s">
        <v>111</v>
      </c>
      <c r="D512" s="161">
        <v>2022</v>
      </c>
      <c r="E512" s="189" t="s">
        <v>20</v>
      </c>
      <c r="F512" s="153">
        <f>VLOOKUP(G512,'Input keuzevariabelen'!$E$13:$I$131,2,FALSE)</f>
        <v>2</v>
      </c>
      <c r="G512" s="161" t="s">
        <v>108</v>
      </c>
      <c r="H512" s="215">
        <v>280636</v>
      </c>
      <c r="I512" s="154" t="str">
        <f>VLOOKUP(G512,'Input keuzevariabelen'!$E$13:$I$131,3,FALSE)</f>
        <v>kWh</v>
      </c>
      <c r="J512" s="181">
        <f>SUMIFS('Input keuzevariabelen'!$H:$H,'Input keuzevariabelen'!$E:$E,Data!G512,'Input keuzevariabelen'!$J:$J,Data!D512)</f>
        <v>523</v>
      </c>
      <c r="K512" s="154" t="str">
        <f>VLOOKUP(G512,'Input keuzevariabelen'!$E$13:$I$131,5,FALSE)</f>
        <v>gram CO2/kWh</v>
      </c>
      <c r="L512" s="213">
        <f t="shared" si="42"/>
        <v>146.772628</v>
      </c>
      <c r="M512" s="161" t="s">
        <v>407</v>
      </c>
      <c r="N512" s="161"/>
      <c r="O512" s="162"/>
    </row>
    <row r="513" spans="3:15" ht="17.399999999999999" thickTop="1" thickBot="1" x14ac:dyDescent="0.35">
      <c r="C513" s="188" t="s">
        <v>158</v>
      </c>
      <c r="D513" s="161">
        <v>2022</v>
      </c>
      <c r="E513" s="189" t="s">
        <v>20</v>
      </c>
      <c r="F513" s="153">
        <f>VLOOKUP(G513,'Input keuzevariabelen'!$E$13:$I$131,2,FALSE)</f>
        <v>1</v>
      </c>
      <c r="G513" s="161" t="s">
        <v>92</v>
      </c>
      <c r="H513" s="215">
        <v>1578.87</v>
      </c>
      <c r="I513" s="154" t="str">
        <f>VLOOKUP(G513,'Input keuzevariabelen'!$E$13:$I$131,3,FALSE)</f>
        <v>liter</v>
      </c>
      <c r="J513" s="181">
        <f>SUMIFS('Input keuzevariabelen'!$H:$H,'Input keuzevariabelen'!$E:$E,Data!G513,'Input keuzevariabelen'!$J:$J,Data!D513)</f>
        <v>2784</v>
      </c>
      <c r="K513" s="154" t="str">
        <f>VLOOKUP(G513,'Input keuzevariabelen'!$E$13:$I$131,5,FALSE)</f>
        <v>gram CO2/liter</v>
      </c>
      <c r="L513" s="213">
        <f t="shared" si="42"/>
        <v>4.3955740800000003</v>
      </c>
      <c r="M513" s="161" t="s">
        <v>407</v>
      </c>
      <c r="N513" s="161"/>
      <c r="O513" s="162"/>
    </row>
    <row r="514" spans="3:15" ht="17.399999999999999" thickTop="1" thickBot="1" x14ac:dyDescent="0.35">
      <c r="C514" s="188" t="s">
        <v>158</v>
      </c>
      <c r="D514" s="161">
        <v>2022</v>
      </c>
      <c r="E514" s="189" t="s">
        <v>20</v>
      </c>
      <c r="F514" s="153">
        <f>VLOOKUP(G514,'Input keuzevariabelen'!$E$13:$I$131,2,FALSE)</f>
        <v>2</v>
      </c>
      <c r="G514" s="161" t="s">
        <v>108</v>
      </c>
      <c r="H514" s="215">
        <v>7389.13</v>
      </c>
      <c r="I514" s="154" t="str">
        <f>VLOOKUP(G514,'Input keuzevariabelen'!$E$13:$I$131,3,FALSE)</f>
        <v>kWh</v>
      </c>
      <c r="J514" s="181">
        <f>SUMIFS('Input keuzevariabelen'!$H:$H,'Input keuzevariabelen'!$E:$E,Data!G514,'Input keuzevariabelen'!$J:$J,Data!D514)</f>
        <v>523</v>
      </c>
      <c r="K514" s="154" t="str">
        <f>VLOOKUP(G514,'Input keuzevariabelen'!$E$13:$I$131,5,FALSE)</f>
        <v>gram CO2/kWh</v>
      </c>
      <c r="L514" s="213">
        <f t="shared" si="42"/>
        <v>3.8645149900000004</v>
      </c>
      <c r="M514" s="161" t="s">
        <v>407</v>
      </c>
      <c r="N514" s="161"/>
      <c r="O514" s="162"/>
    </row>
    <row r="515" spans="3:15" ht="17.399999999999999" thickTop="1" thickBot="1" x14ac:dyDescent="0.35">
      <c r="C515" s="188" t="s">
        <v>147</v>
      </c>
      <c r="D515" s="161">
        <v>2022</v>
      </c>
      <c r="E515" s="189" t="s">
        <v>20</v>
      </c>
      <c r="F515" s="153">
        <f>VLOOKUP(G515,'Input keuzevariabelen'!$E$13:$I$131,2,FALSE)</f>
        <v>1</v>
      </c>
      <c r="G515" s="161" t="s">
        <v>92</v>
      </c>
      <c r="H515" s="215">
        <v>25115.07</v>
      </c>
      <c r="I515" s="154" t="str">
        <f>VLOOKUP(G515,'Input keuzevariabelen'!$E$13:$I$131,3,FALSE)</f>
        <v>liter</v>
      </c>
      <c r="J515" s="181">
        <f>SUMIFS('Input keuzevariabelen'!$H:$H,'Input keuzevariabelen'!$E:$E,Data!G515,'Input keuzevariabelen'!$J:$J,Data!D515)</f>
        <v>2784</v>
      </c>
      <c r="K515" s="154" t="str">
        <f>VLOOKUP(G515,'Input keuzevariabelen'!$E$13:$I$131,5,FALSE)</f>
        <v>gram CO2/liter</v>
      </c>
      <c r="L515" s="213">
        <f t="shared" si="42"/>
        <v>69.920354879999991</v>
      </c>
      <c r="M515" s="161" t="s">
        <v>407</v>
      </c>
      <c r="N515" s="161"/>
      <c r="O515" s="162"/>
    </row>
    <row r="516" spans="3:15" ht="17.399999999999999" thickTop="1" thickBot="1" x14ac:dyDescent="0.35">
      <c r="C516" s="188" t="s">
        <v>147</v>
      </c>
      <c r="D516" s="161">
        <v>2022</v>
      </c>
      <c r="E516" s="189" t="s">
        <v>20</v>
      </c>
      <c r="F516" s="153">
        <f>VLOOKUP(G516,'Input keuzevariabelen'!$E$13:$I$131,2,FALSE)</f>
        <v>1</v>
      </c>
      <c r="G516" s="161" t="s">
        <v>32</v>
      </c>
      <c r="H516" s="215">
        <v>5642</v>
      </c>
      <c r="I516" s="154" t="str">
        <f>VLOOKUP(G516,'Input keuzevariabelen'!$E$13:$I$131,3,FALSE)</f>
        <v>liter</v>
      </c>
      <c r="J516" s="181">
        <f>SUMIFS('Input keuzevariabelen'!$H:$H,'Input keuzevariabelen'!$E:$E,Data!G516,'Input keuzevariabelen'!$J:$J,Data!D516)</f>
        <v>3262</v>
      </c>
      <c r="K516" s="154" t="str">
        <f>VLOOKUP(G516,'Input keuzevariabelen'!$E$13:$I$131,5,FALSE)</f>
        <v>gram CO2/liter</v>
      </c>
      <c r="L516" s="213">
        <f t="shared" si="42"/>
        <v>18.404204</v>
      </c>
      <c r="M516" s="161" t="s">
        <v>407</v>
      </c>
      <c r="N516" s="161"/>
      <c r="O516" s="162"/>
    </row>
    <row r="517" spans="3:15" ht="17.399999999999999" thickTop="1" thickBot="1" x14ac:dyDescent="0.35">
      <c r="C517" s="188" t="s">
        <v>147</v>
      </c>
      <c r="D517" s="161">
        <v>2022</v>
      </c>
      <c r="E517" s="189" t="s">
        <v>20</v>
      </c>
      <c r="F517" s="153">
        <f>VLOOKUP(G517,'Input keuzevariabelen'!$E$13:$I$131,2,FALSE)</f>
        <v>2</v>
      </c>
      <c r="G517" s="161" t="s">
        <v>108</v>
      </c>
      <c r="H517" s="215">
        <v>16333.46</v>
      </c>
      <c r="I517" s="154" t="str">
        <f>VLOOKUP(G517,'Input keuzevariabelen'!$E$13:$I$131,3,FALSE)</f>
        <v>kWh</v>
      </c>
      <c r="J517" s="181">
        <f>SUMIFS('Input keuzevariabelen'!$H:$H,'Input keuzevariabelen'!$E:$E,Data!G517,'Input keuzevariabelen'!$J:$J,Data!D517)</f>
        <v>523</v>
      </c>
      <c r="K517" s="154" t="str">
        <f>VLOOKUP(G517,'Input keuzevariabelen'!$E$13:$I$131,5,FALSE)</f>
        <v>gram CO2/kWh</v>
      </c>
      <c r="L517" s="213">
        <f t="shared" si="42"/>
        <v>8.5423995799999997</v>
      </c>
      <c r="M517" s="161" t="s">
        <v>407</v>
      </c>
      <c r="N517" s="161"/>
      <c r="O517" s="162"/>
    </row>
    <row r="518" spans="3:15" ht="17.399999999999999" thickTop="1" thickBot="1" x14ac:dyDescent="0.35">
      <c r="C518" s="188" t="s">
        <v>150</v>
      </c>
      <c r="D518" s="161">
        <v>2022</v>
      </c>
      <c r="E518" s="189" t="s">
        <v>20</v>
      </c>
      <c r="F518" s="153">
        <f>VLOOKUP(G518,'Input keuzevariabelen'!$E$13:$I$131,2,FALSE)</f>
        <v>1</v>
      </c>
      <c r="G518" s="161" t="s">
        <v>92</v>
      </c>
      <c r="H518" s="215">
        <v>17919</v>
      </c>
      <c r="I518" s="154" t="str">
        <f>VLOOKUP(G518,'Input keuzevariabelen'!$E$13:$I$131,3,FALSE)</f>
        <v>liter</v>
      </c>
      <c r="J518" s="181">
        <f>SUMIFS('Input keuzevariabelen'!$H:$H,'Input keuzevariabelen'!$E:$E,Data!G518,'Input keuzevariabelen'!$J:$J,Data!D518)</f>
        <v>2784</v>
      </c>
      <c r="K518" s="154" t="str">
        <f>VLOOKUP(G518,'Input keuzevariabelen'!$E$13:$I$131,5,FALSE)</f>
        <v>gram CO2/liter</v>
      </c>
      <c r="L518" s="213">
        <f t="shared" si="42"/>
        <v>49.886496000000001</v>
      </c>
      <c r="M518" s="161" t="s">
        <v>407</v>
      </c>
      <c r="N518" s="161"/>
      <c r="O518" s="162"/>
    </row>
    <row r="519" spans="3:15" ht="17.399999999999999" thickTop="1" thickBot="1" x14ac:dyDescent="0.35">
      <c r="C519" s="188" t="s">
        <v>150</v>
      </c>
      <c r="D519" s="161">
        <v>2022</v>
      </c>
      <c r="E519" s="189" t="s">
        <v>20</v>
      </c>
      <c r="F519" s="153">
        <f>VLOOKUP(G519,'Input keuzevariabelen'!$E$13:$I$131,2,FALSE)</f>
        <v>2</v>
      </c>
      <c r="G519" s="161" t="s">
        <v>108</v>
      </c>
      <c r="H519" s="215">
        <v>18695</v>
      </c>
      <c r="I519" s="154" t="str">
        <f>VLOOKUP(G519,'Input keuzevariabelen'!$E$13:$I$131,3,FALSE)</f>
        <v>kWh</v>
      </c>
      <c r="J519" s="181">
        <f>SUMIFS('Input keuzevariabelen'!$H:$H,'Input keuzevariabelen'!$E:$E,Data!G519,'Input keuzevariabelen'!$J:$J,Data!D519)</f>
        <v>523</v>
      </c>
      <c r="K519" s="154" t="str">
        <f>VLOOKUP(G519,'Input keuzevariabelen'!$E$13:$I$131,5,FALSE)</f>
        <v>gram CO2/kWh</v>
      </c>
      <c r="L519" s="213">
        <f t="shared" si="42"/>
        <v>9.7774850000000004</v>
      </c>
      <c r="M519" s="161" t="s">
        <v>407</v>
      </c>
      <c r="N519" s="161"/>
      <c r="O519" s="162"/>
    </row>
    <row r="520" spans="3:15" ht="17.399999999999999" thickTop="1" thickBot="1" x14ac:dyDescent="0.35">
      <c r="C520" s="188" t="s">
        <v>159</v>
      </c>
      <c r="D520" s="161">
        <v>2022</v>
      </c>
      <c r="E520" s="189" t="s">
        <v>20</v>
      </c>
      <c r="F520" s="153">
        <f>VLOOKUP(G520,'Input keuzevariabelen'!$E$13:$I$131,2,FALSE)</f>
        <v>1</v>
      </c>
      <c r="G520" s="161" t="s">
        <v>92</v>
      </c>
      <c r="H520" s="215">
        <v>17057</v>
      </c>
      <c r="I520" s="154" t="str">
        <f>VLOOKUP(G520,'Input keuzevariabelen'!$E$13:$I$131,3,FALSE)</f>
        <v>liter</v>
      </c>
      <c r="J520" s="181">
        <f>SUMIFS('Input keuzevariabelen'!$H:$H,'Input keuzevariabelen'!$E:$E,Data!G520,'Input keuzevariabelen'!$J:$J,Data!D520)</f>
        <v>2784</v>
      </c>
      <c r="K520" s="154" t="str">
        <f>VLOOKUP(G520,'Input keuzevariabelen'!$E$13:$I$131,5,FALSE)</f>
        <v>gram CO2/liter</v>
      </c>
      <c r="L520" s="213">
        <f t="shared" si="42"/>
        <v>47.486688000000001</v>
      </c>
      <c r="M520" s="161" t="s">
        <v>407</v>
      </c>
      <c r="N520" s="161"/>
      <c r="O520" s="162"/>
    </row>
    <row r="521" spans="3:15" ht="17.399999999999999" thickTop="1" thickBot="1" x14ac:dyDescent="0.35">
      <c r="C521" s="188" t="s">
        <v>159</v>
      </c>
      <c r="D521" s="161">
        <v>2022</v>
      </c>
      <c r="E521" s="189" t="s">
        <v>20</v>
      </c>
      <c r="F521" s="153">
        <f>VLOOKUP(G521,'Input keuzevariabelen'!$E$13:$I$131,2,FALSE)</f>
        <v>2</v>
      </c>
      <c r="G521" s="161" t="s">
        <v>108</v>
      </c>
      <c r="H521" s="215">
        <v>11379</v>
      </c>
      <c r="I521" s="154" t="str">
        <f>VLOOKUP(G521,'Input keuzevariabelen'!$E$13:$I$131,3,FALSE)</f>
        <v>kWh</v>
      </c>
      <c r="J521" s="181">
        <f>SUMIFS('Input keuzevariabelen'!$H:$H,'Input keuzevariabelen'!$E:$E,Data!G521,'Input keuzevariabelen'!$J:$J,Data!D521)</f>
        <v>523</v>
      </c>
      <c r="K521" s="154" t="str">
        <f>VLOOKUP(G521,'Input keuzevariabelen'!$E$13:$I$131,5,FALSE)</f>
        <v>gram CO2/kWh</v>
      </c>
      <c r="L521" s="213">
        <f t="shared" si="42"/>
        <v>5.9512169999999998</v>
      </c>
      <c r="M521" s="161" t="s">
        <v>407</v>
      </c>
      <c r="N521" s="161"/>
      <c r="O521" s="162"/>
    </row>
    <row r="522" spans="3:15" ht="17.399999999999999" thickTop="1" thickBot="1" x14ac:dyDescent="0.35">
      <c r="C522" s="188" t="s">
        <v>167</v>
      </c>
      <c r="D522" s="161">
        <v>2022</v>
      </c>
      <c r="E522" s="189" t="s">
        <v>20</v>
      </c>
      <c r="F522" s="153">
        <f>VLOOKUP(G522,'Input keuzevariabelen'!$E$13:$I$131,2,FALSE)</f>
        <v>1</v>
      </c>
      <c r="G522" s="161" t="s">
        <v>92</v>
      </c>
      <c r="H522" s="215">
        <v>122994</v>
      </c>
      <c r="I522" s="154" t="str">
        <f>VLOOKUP(G522,'Input keuzevariabelen'!$E$13:$I$131,3,FALSE)</f>
        <v>liter</v>
      </c>
      <c r="J522" s="181">
        <f>SUMIFS('Input keuzevariabelen'!$H:$H,'Input keuzevariabelen'!$E:$E,Data!G522,'Input keuzevariabelen'!$J:$J,Data!D522)</f>
        <v>2784</v>
      </c>
      <c r="K522" s="154" t="str">
        <f>VLOOKUP(G522,'Input keuzevariabelen'!$E$13:$I$131,5,FALSE)</f>
        <v>gram CO2/liter</v>
      </c>
      <c r="L522" s="213">
        <f t="shared" si="42"/>
        <v>342.41529600000001</v>
      </c>
      <c r="M522" s="161" t="s">
        <v>407</v>
      </c>
      <c r="N522" s="161"/>
      <c r="O522" s="162"/>
    </row>
    <row r="523" spans="3:15" ht="17.399999999999999" thickTop="1" thickBot="1" x14ac:dyDescent="0.35">
      <c r="C523" s="188" t="s">
        <v>167</v>
      </c>
      <c r="D523" s="161">
        <v>2022</v>
      </c>
      <c r="E523" s="189" t="s">
        <v>20</v>
      </c>
      <c r="F523" s="153">
        <f>VLOOKUP(G523,'Input keuzevariabelen'!$E$13:$I$131,2,FALSE)</f>
        <v>1</v>
      </c>
      <c r="G523" s="161" t="s">
        <v>32</v>
      </c>
      <c r="H523" s="215">
        <v>17265</v>
      </c>
      <c r="I523" s="154" t="str">
        <f>VLOOKUP(G523,'Input keuzevariabelen'!$E$13:$I$131,3,FALSE)</f>
        <v>liter</v>
      </c>
      <c r="J523" s="181">
        <f>SUMIFS('Input keuzevariabelen'!$H:$H,'Input keuzevariabelen'!$E:$E,Data!G523,'Input keuzevariabelen'!$J:$J,Data!D523)</f>
        <v>3262</v>
      </c>
      <c r="K523" s="154" t="str">
        <f>VLOOKUP(G523,'Input keuzevariabelen'!$E$13:$I$131,5,FALSE)</f>
        <v>gram CO2/liter</v>
      </c>
      <c r="L523" s="213">
        <f t="shared" si="42"/>
        <v>56.318429999999999</v>
      </c>
      <c r="M523" s="161" t="s">
        <v>407</v>
      </c>
      <c r="N523" s="161"/>
      <c r="O523" s="162"/>
    </row>
    <row r="524" spans="3:15" ht="17.399999999999999" thickTop="1" thickBot="1" x14ac:dyDescent="0.35">
      <c r="C524" s="188" t="s">
        <v>167</v>
      </c>
      <c r="D524" s="161">
        <v>2022</v>
      </c>
      <c r="E524" s="189" t="s">
        <v>20</v>
      </c>
      <c r="F524" s="153">
        <f>VLOOKUP(G524,'Input keuzevariabelen'!$E$13:$I$131,2,FALSE)</f>
        <v>2</v>
      </c>
      <c r="G524" s="161" t="s">
        <v>108</v>
      </c>
      <c r="H524" s="215">
        <v>161970</v>
      </c>
      <c r="I524" s="154" t="str">
        <f>VLOOKUP(G524,'Input keuzevariabelen'!$E$13:$I$131,3,FALSE)</f>
        <v>kWh</v>
      </c>
      <c r="J524" s="181">
        <f>SUMIFS('Input keuzevariabelen'!$H:$H,'Input keuzevariabelen'!$E:$E,Data!G524,'Input keuzevariabelen'!$J:$J,Data!D524)</f>
        <v>523</v>
      </c>
      <c r="K524" s="154" t="str">
        <f>VLOOKUP(G524,'Input keuzevariabelen'!$E$13:$I$131,5,FALSE)</f>
        <v>gram CO2/kWh</v>
      </c>
      <c r="L524" s="213">
        <f t="shared" si="42"/>
        <v>84.710310000000007</v>
      </c>
      <c r="M524" s="161" t="s">
        <v>407</v>
      </c>
      <c r="N524" s="161"/>
      <c r="O524" s="162"/>
    </row>
    <row r="525" spans="3:15" ht="17.399999999999999" thickTop="1" thickBot="1" x14ac:dyDescent="0.35">
      <c r="C525" s="188" t="s">
        <v>167</v>
      </c>
      <c r="D525" s="161">
        <v>2022</v>
      </c>
      <c r="E525" s="189" t="s">
        <v>20</v>
      </c>
      <c r="F525" s="153">
        <f>VLOOKUP(G525,'Input keuzevariabelen'!$E$13:$I$131,2,FALSE)</f>
        <v>1</v>
      </c>
      <c r="G525" s="161" t="s">
        <v>90</v>
      </c>
      <c r="H525" s="215">
        <v>30</v>
      </c>
      <c r="I525" s="154" t="str">
        <f>VLOOKUP(G525,'Input keuzevariabelen'!$E$13:$I$131,3,FALSE)</f>
        <v>liter</v>
      </c>
      <c r="J525" s="181">
        <f>SUMIFS('Input keuzevariabelen'!$H:$H,'Input keuzevariabelen'!$E:$E,Data!G525,'Input keuzevariabelen'!$J:$J,Data!D525)</f>
        <v>1798</v>
      </c>
      <c r="K525" s="154" t="str">
        <f>VLOOKUP(G525,'Input keuzevariabelen'!$E$13:$I$131,5,FALSE)</f>
        <v>gram CO2/liter</v>
      </c>
      <c r="L525" s="213">
        <f t="shared" si="42"/>
        <v>5.3940000000000002E-2</v>
      </c>
      <c r="M525" s="161" t="s">
        <v>407</v>
      </c>
      <c r="N525" s="161"/>
      <c r="O525" s="162"/>
    </row>
    <row r="526" spans="3:15" ht="17.399999999999999" thickTop="1" thickBot="1" x14ac:dyDescent="0.35">
      <c r="C526" s="188" t="s">
        <v>161</v>
      </c>
      <c r="D526" s="161">
        <v>2022</v>
      </c>
      <c r="E526" s="189" t="s">
        <v>20</v>
      </c>
      <c r="F526" s="153">
        <f>VLOOKUP(G526,'Input keuzevariabelen'!$E$13:$I$131,2,FALSE)</f>
        <v>1</v>
      </c>
      <c r="G526" s="161" t="s">
        <v>92</v>
      </c>
      <c r="H526" s="215">
        <v>6118</v>
      </c>
      <c r="I526" s="154" t="str">
        <f>VLOOKUP(G526,'Input keuzevariabelen'!$E$13:$I$131,3,FALSE)</f>
        <v>liter</v>
      </c>
      <c r="J526" s="181">
        <f>SUMIFS('Input keuzevariabelen'!$H:$H,'Input keuzevariabelen'!$E:$E,Data!G526,'Input keuzevariabelen'!$J:$J,Data!D526)</f>
        <v>2784</v>
      </c>
      <c r="K526" s="154" t="str">
        <f>VLOOKUP(G526,'Input keuzevariabelen'!$E$13:$I$131,5,FALSE)</f>
        <v>gram CO2/liter</v>
      </c>
      <c r="L526" s="213">
        <f t="shared" si="42"/>
        <v>17.032512000000001</v>
      </c>
      <c r="M526" s="161" t="s">
        <v>407</v>
      </c>
      <c r="N526" s="161"/>
      <c r="O526" s="162"/>
    </row>
    <row r="527" spans="3:15" ht="17.399999999999999" thickTop="1" thickBot="1" x14ac:dyDescent="0.35">
      <c r="C527" s="188" t="s">
        <v>161</v>
      </c>
      <c r="D527" s="161">
        <v>2022</v>
      </c>
      <c r="E527" s="189" t="s">
        <v>20</v>
      </c>
      <c r="F527" s="153">
        <f>VLOOKUP(G527,'Input keuzevariabelen'!$E$13:$I$131,2,FALSE)</f>
        <v>1</v>
      </c>
      <c r="G527" s="161" t="s">
        <v>32</v>
      </c>
      <c r="H527" s="215">
        <v>12664</v>
      </c>
      <c r="I527" s="154" t="str">
        <f>VLOOKUP(G527,'Input keuzevariabelen'!$E$13:$I$131,3,FALSE)</f>
        <v>liter</v>
      </c>
      <c r="J527" s="181">
        <f>SUMIFS('Input keuzevariabelen'!$H:$H,'Input keuzevariabelen'!$E:$E,Data!G527,'Input keuzevariabelen'!$J:$J,Data!D527)</f>
        <v>3262</v>
      </c>
      <c r="K527" s="154" t="str">
        <f>VLOOKUP(G527,'Input keuzevariabelen'!$E$13:$I$131,5,FALSE)</f>
        <v>gram CO2/liter</v>
      </c>
      <c r="L527" s="213">
        <f t="shared" si="42"/>
        <v>41.309967999999998</v>
      </c>
      <c r="M527" s="161" t="s">
        <v>407</v>
      </c>
      <c r="N527" s="161"/>
      <c r="O527" s="162"/>
    </row>
    <row r="528" spans="3:15" ht="17.399999999999999" thickTop="1" thickBot="1" x14ac:dyDescent="0.35">
      <c r="C528" s="188" t="s">
        <v>161</v>
      </c>
      <c r="D528" s="161">
        <v>2022</v>
      </c>
      <c r="E528" s="189" t="s">
        <v>20</v>
      </c>
      <c r="F528" s="153">
        <f>VLOOKUP(G528,'Input keuzevariabelen'!$E$13:$I$131,2,FALSE)</f>
        <v>2</v>
      </c>
      <c r="G528" s="161" t="s">
        <v>108</v>
      </c>
      <c r="H528" s="215">
        <v>2536</v>
      </c>
      <c r="I528" s="154" t="str">
        <f>VLOOKUP(G528,'Input keuzevariabelen'!$E$13:$I$131,3,FALSE)</f>
        <v>kWh</v>
      </c>
      <c r="J528" s="181">
        <f>SUMIFS('Input keuzevariabelen'!$H:$H,'Input keuzevariabelen'!$E:$E,Data!G528,'Input keuzevariabelen'!$J:$J,Data!D528)</f>
        <v>523</v>
      </c>
      <c r="K528" s="154" t="str">
        <f>VLOOKUP(G528,'Input keuzevariabelen'!$E$13:$I$131,5,FALSE)</f>
        <v>gram CO2/kWh</v>
      </c>
      <c r="L528" s="213">
        <f t="shared" si="42"/>
        <v>1.326328</v>
      </c>
      <c r="M528" s="161" t="s">
        <v>407</v>
      </c>
      <c r="N528" s="161"/>
      <c r="O528" s="162"/>
    </row>
    <row r="529" spans="3:15" ht="17.399999999999999" thickTop="1" thickBot="1" x14ac:dyDescent="0.35">
      <c r="C529" s="188" t="s">
        <v>160</v>
      </c>
      <c r="D529" s="161">
        <v>2022</v>
      </c>
      <c r="E529" s="189" t="s">
        <v>20</v>
      </c>
      <c r="F529" s="153">
        <f>VLOOKUP(G529,'Input keuzevariabelen'!$E$13:$I$131,2,FALSE)</f>
        <v>1</v>
      </c>
      <c r="G529" s="161" t="s">
        <v>92</v>
      </c>
      <c r="H529" s="215">
        <v>27930</v>
      </c>
      <c r="I529" s="154" t="str">
        <f>VLOOKUP(G529,'Input keuzevariabelen'!$E$13:$I$131,3,FALSE)</f>
        <v>liter</v>
      </c>
      <c r="J529" s="181">
        <f>SUMIFS('Input keuzevariabelen'!$H:$H,'Input keuzevariabelen'!$E:$E,Data!G529,'Input keuzevariabelen'!$J:$J,Data!D529)</f>
        <v>2784</v>
      </c>
      <c r="K529" s="154" t="str">
        <f>VLOOKUP(G529,'Input keuzevariabelen'!$E$13:$I$131,5,FALSE)</f>
        <v>gram CO2/liter</v>
      </c>
      <c r="L529" s="213">
        <f t="shared" si="42"/>
        <v>77.75712</v>
      </c>
      <c r="M529" s="161" t="s">
        <v>407</v>
      </c>
      <c r="N529" s="161"/>
      <c r="O529" s="162"/>
    </row>
    <row r="530" spans="3:15" ht="17.399999999999999" thickTop="1" thickBot="1" x14ac:dyDescent="0.35">
      <c r="C530" s="188" t="s">
        <v>160</v>
      </c>
      <c r="D530" s="161">
        <v>2022</v>
      </c>
      <c r="E530" s="189" t="s">
        <v>20</v>
      </c>
      <c r="F530" s="153">
        <f>VLOOKUP(G530,'Input keuzevariabelen'!$E$13:$I$131,2,FALSE)</f>
        <v>1</v>
      </c>
      <c r="G530" s="161" t="s">
        <v>32</v>
      </c>
      <c r="H530" s="215">
        <v>2205</v>
      </c>
      <c r="I530" s="154" t="str">
        <f>VLOOKUP(G530,'Input keuzevariabelen'!$E$13:$I$131,3,FALSE)</f>
        <v>liter</v>
      </c>
      <c r="J530" s="181">
        <f>SUMIFS('Input keuzevariabelen'!$H:$H,'Input keuzevariabelen'!$E:$E,Data!G530,'Input keuzevariabelen'!$J:$J,Data!D530)</f>
        <v>3262</v>
      </c>
      <c r="K530" s="154" t="str">
        <f>VLOOKUP(G530,'Input keuzevariabelen'!$E$13:$I$131,5,FALSE)</f>
        <v>gram CO2/liter</v>
      </c>
      <c r="L530" s="213">
        <f t="shared" si="42"/>
        <v>7.1927099999999999</v>
      </c>
      <c r="M530" s="161" t="s">
        <v>407</v>
      </c>
      <c r="N530" s="161"/>
      <c r="O530" s="162"/>
    </row>
    <row r="531" spans="3:15" ht="17.399999999999999" thickTop="1" thickBot="1" x14ac:dyDescent="0.35">
      <c r="C531" s="188" t="s">
        <v>160</v>
      </c>
      <c r="D531" s="161">
        <v>2022</v>
      </c>
      <c r="E531" s="189" t="s">
        <v>20</v>
      </c>
      <c r="F531" s="153">
        <f>VLOOKUP(G531,'Input keuzevariabelen'!$E$13:$I$131,2,FALSE)</f>
        <v>2</v>
      </c>
      <c r="G531" s="161" t="s">
        <v>108</v>
      </c>
      <c r="H531" s="215">
        <v>37558</v>
      </c>
      <c r="I531" s="154" t="str">
        <f>VLOOKUP(G531,'Input keuzevariabelen'!$E$13:$I$131,3,FALSE)</f>
        <v>kWh</v>
      </c>
      <c r="J531" s="181">
        <f>SUMIFS('Input keuzevariabelen'!$H:$H,'Input keuzevariabelen'!$E:$E,Data!G531,'Input keuzevariabelen'!$J:$J,Data!D531)</f>
        <v>523</v>
      </c>
      <c r="K531" s="154" t="str">
        <f>VLOOKUP(G531,'Input keuzevariabelen'!$E$13:$I$131,5,FALSE)</f>
        <v>gram CO2/kWh</v>
      </c>
      <c r="L531" s="213">
        <f t="shared" si="42"/>
        <v>19.642834000000001</v>
      </c>
      <c r="M531" s="161" t="s">
        <v>407</v>
      </c>
      <c r="N531" s="161"/>
      <c r="O531" s="162"/>
    </row>
    <row r="532" spans="3:15" ht="17.399999999999999" thickTop="1" thickBot="1" x14ac:dyDescent="0.35">
      <c r="C532" s="188" t="s">
        <v>168</v>
      </c>
      <c r="D532" s="161">
        <v>2022</v>
      </c>
      <c r="E532" s="189" t="s">
        <v>20</v>
      </c>
      <c r="F532" s="153">
        <f>VLOOKUP(G532,'Input keuzevariabelen'!$E$13:$I$131,2,FALSE)</f>
        <v>1</v>
      </c>
      <c r="G532" s="161" t="s">
        <v>92</v>
      </c>
      <c r="H532" s="215">
        <v>37623.79</v>
      </c>
      <c r="I532" s="154" t="str">
        <f>VLOOKUP(G532,'Input keuzevariabelen'!$E$13:$I$131,3,FALSE)</f>
        <v>liter</v>
      </c>
      <c r="J532" s="181">
        <f>SUMIFS('Input keuzevariabelen'!$H:$H,'Input keuzevariabelen'!$E:$E,Data!G532,'Input keuzevariabelen'!$J:$J,Data!D532)</f>
        <v>2784</v>
      </c>
      <c r="K532" s="154" t="str">
        <f>VLOOKUP(G532,'Input keuzevariabelen'!$E$13:$I$131,5,FALSE)</f>
        <v>gram CO2/liter</v>
      </c>
      <c r="L532" s="213">
        <f t="shared" si="42"/>
        <v>104.74463136</v>
      </c>
      <c r="M532" s="161" t="s">
        <v>407</v>
      </c>
      <c r="N532" s="161"/>
      <c r="O532" s="162"/>
    </row>
    <row r="533" spans="3:15" ht="17.399999999999999" thickTop="1" thickBot="1" x14ac:dyDescent="0.35">
      <c r="C533" s="188" t="s">
        <v>168</v>
      </c>
      <c r="D533" s="161">
        <v>2022</v>
      </c>
      <c r="E533" s="189" t="s">
        <v>20</v>
      </c>
      <c r="F533" s="153">
        <f>VLOOKUP(G533,'Input keuzevariabelen'!$E$13:$I$131,2,FALSE)</f>
        <v>1</v>
      </c>
      <c r="G533" s="161" t="s">
        <v>32</v>
      </c>
      <c r="H533" s="215">
        <v>2524.81</v>
      </c>
      <c r="I533" s="154" t="str">
        <f>VLOOKUP(G533,'Input keuzevariabelen'!$E$13:$I$131,3,FALSE)</f>
        <v>liter</v>
      </c>
      <c r="J533" s="181">
        <f>SUMIFS('Input keuzevariabelen'!$H:$H,'Input keuzevariabelen'!$E:$E,Data!G533,'Input keuzevariabelen'!$J:$J,Data!D533)</f>
        <v>3262</v>
      </c>
      <c r="K533" s="154" t="str">
        <f>VLOOKUP(G533,'Input keuzevariabelen'!$E$13:$I$131,5,FALSE)</f>
        <v>gram CO2/liter</v>
      </c>
      <c r="L533" s="213">
        <f t="shared" si="42"/>
        <v>8.2359302200000002</v>
      </c>
      <c r="M533" s="161" t="s">
        <v>407</v>
      </c>
      <c r="N533" s="161"/>
      <c r="O533" s="162"/>
    </row>
    <row r="534" spans="3:15" ht="17.399999999999999" thickTop="1" thickBot="1" x14ac:dyDescent="0.35">
      <c r="C534" s="188" t="s">
        <v>168</v>
      </c>
      <c r="D534" s="161">
        <v>2022</v>
      </c>
      <c r="E534" s="189" t="s">
        <v>20</v>
      </c>
      <c r="F534" s="153">
        <f>VLOOKUP(G534,'Input keuzevariabelen'!$E$13:$I$131,2,FALSE)</f>
        <v>2</v>
      </c>
      <c r="G534" s="161" t="s">
        <v>108</v>
      </c>
      <c r="H534" s="215">
        <v>65667.58</v>
      </c>
      <c r="I534" s="154" t="str">
        <f>VLOOKUP(G534,'Input keuzevariabelen'!$E$13:$I$131,3,FALSE)</f>
        <v>kWh</v>
      </c>
      <c r="J534" s="181">
        <f>SUMIFS('Input keuzevariabelen'!$H:$H,'Input keuzevariabelen'!$E:$E,Data!G534,'Input keuzevariabelen'!$J:$J,Data!D534)</f>
        <v>523</v>
      </c>
      <c r="K534" s="154" t="str">
        <f>VLOOKUP(G534,'Input keuzevariabelen'!$E$13:$I$131,5,FALSE)</f>
        <v>gram CO2/kWh</v>
      </c>
      <c r="L534" s="213">
        <f t="shared" si="42"/>
        <v>34.344144340000007</v>
      </c>
      <c r="M534" s="161" t="s">
        <v>407</v>
      </c>
      <c r="N534" s="161"/>
      <c r="O534" s="162"/>
    </row>
    <row r="535" spans="3:15" ht="17.399999999999999" thickTop="1" thickBot="1" x14ac:dyDescent="0.35">
      <c r="C535" s="188" t="s">
        <v>280</v>
      </c>
      <c r="D535" s="161">
        <v>2022</v>
      </c>
      <c r="E535" s="189" t="s">
        <v>20</v>
      </c>
      <c r="F535" s="153">
        <f>VLOOKUP(G535,'Input keuzevariabelen'!$E$13:$I$131,2,FALSE)</f>
        <v>1</v>
      </c>
      <c r="G535" s="161" t="s">
        <v>92</v>
      </c>
      <c r="H535" s="215">
        <v>12230</v>
      </c>
      <c r="I535" s="154" t="str">
        <f>VLOOKUP(G535,'Input keuzevariabelen'!$E$13:$I$131,3,FALSE)</f>
        <v>liter</v>
      </c>
      <c r="J535" s="181">
        <f>SUMIFS('Input keuzevariabelen'!$H:$H,'Input keuzevariabelen'!$E:$E,Data!G535,'Input keuzevariabelen'!$J:$J,Data!D535)</f>
        <v>2784</v>
      </c>
      <c r="K535" s="154" t="str">
        <f>VLOOKUP(G535,'Input keuzevariabelen'!$E$13:$I$131,5,FALSE)</f>
        <v>gram CO2/liter</v>
      </c>
      <c r="L535" s="213">
        <f t="shared" si="42"/>
        <v>34.048319999999997</v>
      </c>
      <c r="M535" s="161" t="s">
        <v>407</v>
      </c>
      <c r="N535" s="161"/>
      <c r="O535" s="162"/>
    </row>
    <row r="536" spans="3:15" ht="17.399999999999999" thickTop="1" thickBot="1" x14ac:dyDescent="0.35">
      <c r="C536" s="188" t="s">
        <v>280</v>
      </c>
      <c r="D536" s="161">
        <v>2022</v>
      </c>
      <c r="E536" s="189" t="s">
        <v>20</v>
      </c>
      <c r="F536" s="153">
        <f>VLOOKUP(G536,'Input keuzevariabelen'!$E$13:$I$131,2,FALSE)</f>
        <v>1</v>
      </c>
      <c r="G536" s="161" t="s">
        <v>32</v>
      </c>
      <c r="H536" s="215">
        <v>940</v>
      </c>
      <c r="I536" s="154" t="str">
        <f>VLOOKUP(G536,'Input keuzevariabelen'!$E$13:$I$131,3,FALSE)</f>
        <v>liter</v>
      </c>
      <c r="J536" s="181">
        <f>SUMIFS('Input keuzevariabelen'!$H:$H,'Input keuzevariabelen'!$E:$E,Data!G536,'Input keuzevariabelen'!$J:$J,Data!D536)</f>
        <v>3262</v>
      </c>
      <c r="K536" s="154" t="str">
        <f>VLOOKUP(G536,'Input keuzevariabelen'!$E$13:$I$131,5,FALSE)</f>
        <v>gram CO2/liter</v>
      </c>
      <c r="L536" s="213">
        <f t="shared" si="42"/>
        <v>3.0662799999999999</v>
      </c>
      <c r="M536" s="161" t="s">
        <v>407</v>
      </c>
      <c r="N536" s="161"/>
      <c r="O536" s="162"/>
    </row>
    <row r="537" spans="3:15" ht="17.399999999999999" thickTop="1" thickBot="1" x14ac:dyDescent="0.35">
      <c r="C537" s="188" t="s">
        <v>280</v>
      </c>
      <c r="D537" s="161">
        <v>2022</v>
      </c>
      <c r="E537" s="189" t="s">
        <v>20</v>
      </c>
      <c r="F537" s="153">
        <f>VLOOKUP(G537,'Input keuzevariabelen'!$E$13:$I$131,2,FALSE)</f>
        <v>2</v>
      </c>
      <c r="G537" s="161" t="s">
        <v>108</v>
      </c>
      <c r="H537" s="215">
        <v>1186</v>
      </c>
      <c r="I537" s="154" t="str">
        <f>VLOOKUP(G537,'Input keuzevariabelen'!$E$13:$I$131,3,FALSE)</f>
        <v>kWh</v>
      </c>
      <c r="J537" s="181">
        <f>SUMIFS('Input keuzevariabelen'!$H:$H,'Input keuzevariabelen'!$E:$E,Data!G537,'Input keuzevariabelen'!$J:$J,Data!D537)</f>
        <v>523</v>
      </c>
      <c r="K537" s="154" t="str">
        <f>VLOOKUP(G537,'Input keuzevariabelen'!$E$13:$I$131,5,FALSE)</f>
        <v>gram CO2/kWh</v>
      </c>
      <c r="L537" s="213">
        <f t="shared" si="42"/>
        <v>0.620278</v>
      </c>
      <c r="M537" s="161" t="s">
        <v>407</v>
      </c>
      <c r="N537" s="161"/>
      <c r="O537" s="162"/>
    </row>
    <row r="538" spans="3:15" ht="17.399999999999999" thickTop="1" thickBot="1" x14ac:dyDescent="0.35">
      <c r="C538" s="188" t="s">
        <v>365</v>
      </c>
      <c r="D538" s="161">
        <v>2022</v>
      </c>
      <c r="E538" s="189" t="s">
        <v>20</v>
      </c>
      <c r="F538" s="153">
        <f>VLOOKUP(G538,'Input keuzevariabelen'!$E$13:$I$131,2,FALSE)</f>
        <v>1</v>
      </c>
      <c r="G538" s="161" t="s">
        <v>92</v>
      </c>
      <c r="H538" s="215">
        <v>4036</v>
      </c>
      <c r="I538" s="154" t="str">
        <f>VLOOKUP(G538,'Input keuzevariabelen'!$E$13:$I$131,3,FALSE)</f>
        <v>liter</v>
      </c>
      <c r="J538" s="181">
        <f>SUMIFS('Input keuzevariabelen'!$H:$H,'Input keuzevariabelen'!$E:$E,Data!G538,'Input keuzevariabelen'!$J:$J,Data!D538)</f>
        <v>2784</v>
      </c>
      <c r="K538" s="154" t="str">
        <f>VLOOKUP(G538,'Input keuzevariabelen'!$E$13:$I$131,5,FALSE)</f>
        <v>gram CO2/liter</v>
      </c>
      <c r="L538" s="213">
        <f t="shared" si="42"/>
        <v>11.236224</v>
      </c>
      <c r="M538" s="161" t="s">
        <v>407</v>
      </c>
      <c r="N538" s="161" t="s">
        <v>408</v>
      </c>
      <c r="O538" s="162"/>
    </row>
    <row r="539" spans="3:15" ht="17.399999999999999" thickTop="1" thickBot="1" x14ac:dyDescent="0.35">
      <c r="C539" s="188" t="s">
        <v>365</v>
      </c>
      <c r="D539" s="161">
        <v>2022</v>
      </c>
      <c r="E539" s="189" t="s">
        <v>20</v>
      </c>
      <c r="F539" s="153">
        <f>VLOOKUP(G539,'Input keuzevariabelen'!$E$13:$I$131,2,FALSE)</f>
        <v>1</v>
      </c>
      <c r="G539" s="161" t="s">
        <v>32</v>
      </c>
      <c r="H539" s="215">
        <v>1407</v>
      </c>
      <c r="I539" s="154" t="str">
        <f>VLOOKUP(G539,'Input keuzevariabelen'!$E$13:$I$131,3,FALSE)</f>
        <v>liter</v>
      </c>
      <c r="J539" s="181">
        <f>SUMIFS('Input keuzevariabelen'!$H:$H,'Input keuzevariabelen'!$E:$E,Data!G539,'Input keuzevariabelen'!$J:$J,Data!D539)</f>
        <v>3262</v>
      </c>
      <c r="K539" s="154" t="str">
        <f>VLOOKUP(G539,'Input keuzevariabelen'!$E$13:$I$131,5,FALSE)</f>
        <v>gram CO2/liter</v>
      </c>
      <c r="L539" s="213">
        <f t="shared" si="42"/>
        <v>4.5896340000000002</v>
      </c>
      <c r="M539" s="161" t="s">
        <v>407</v>
      </c>
      <c r="N539" s="161" t="s">
        <v>408</v>
      </c>
      <c r="O539" s="162"/>
    </row>
    <row r="540" spans="3:15" ht="17.399999999999999" thickTop="1" thickBot="1" x14ac:dyDescent="0.35">
      <c r="C540" s="188" t="s">
        <v>365</v>
      </c>
      <c r="D540" s="161">
        <v>2022</v>
      </c>
      <c r="E540" s="189" t="s">
        <v>20</v>
      </c>
      <c r="F540" s="153">
        <f>VLOOKUP(G540,'Input keuzevariabelen'!$E$13:$I$131,2,FALSE)</f>
        <v>2</v>
      </c>
      <c r="G540" s="161" t="s">
        <v>108</v>
      </c>
      <c r="H540" s="215">
        <v>9754</v>
      </c>
      <c r="I540" s="154" t="str">
        <f>VLOOKUP(G540,'Input keuzevariabelen'!$E$13:$I$131,3,FALSE)</f>
        <v>kWh</v>
      </c>
      <c r="J540" s="181">
        <f>SUMIFS('Input keuzevariabelen'!$H:$H,'Input keuzevariabelen'!$E:$E,Data!G540,'Input keuzevariabelen'!$J:$J,Data!D540)</f>
        <v>523</v>
      </c>
      <c r="K540" s="154" t="str">
        <f>VLOOKUP(G540,'Input keuzevariabelen'!$E$13:$I$131,5,FALSE)</f>
        <v>gram CO2/kWh</v>
      </c>
      <c r="L540" s="213">
        <f t="shared" si="42"/>
        <v>5.1013419999999998</v>
      </c>
      <c r="M540" s="161" t="s">
        <v>407</v>
      </c>
      <c r="N540" s="161" t="s">
        <v>408</v>
      </c>
      <c r="O540" s="162"/>
    </row>
    <row r="541" spans="3:15" ht="17.399999999999999" thickTop="1" thickBot="1" x14ac:dyDescent="0.35">
      <c r="C541" s="188" t="s">
        <v>220</v>
      </c>
      <c r="D541" s="161">
        <v>2022</v>
      </c>
      <c r="E541" s="189" t="s">
        <v>20</v>
      </c>
      <c r="F541" s="153">
        <f>VLOOKUP(G541,'Input keuzevariabelen'!$E$13:$I$131,2,FALSE)</f>
        <v>1</v>
      </c>
      <c r="G541" s="161" t="s">
        <v>92</v>
      </c>
      <c r="H541" s="215">
        <v>9410</v>
      </c>
      <c r="I541" s="154" t="str">
        <f>VLOOKUP(G541,'Input keuzevariabelen'!$E$13:$I$131,3,FALSE)</f>
        <v>liter</v>
      </c>
      <c r="J541" s="181">
        <f>SUMIFS('Input keuzevariabelen'!$H:$H,'Input keuzevariabelen'!$E:$E,Data!G541,'Input keuzevariabelen'!$J:$J,Data!D541)</f>
        <v>2784</v>
      </c>
      <c r="K541" s="154" t="str">
        <f>VLOOKUP(G541,'Input keuzevariabelen'!$E$13:$I$131,5,FALSE)</f>
        <v>gram CO2/liter</v>
      </c>
      <c r="L541" s="213">
        <f t="shared" si="42"/>
        <v>26.19744</v>
      </c>
      <c r="M541" s="161" t="s">
        <v>407</v>
      </c>
      <c r="N541" s="161"/>
      <c r="O541" s="162"/>
    </row>
    <row r="542" spans="3:15" ht="17.399999999999999" thickTop="1" thickBot="1" x14ac:dyDescent="0.35">
      <c r="C542" s="188" t="s">
        <v>220</v>
      </c>
      <c r="D542" s="161">
        <v>2022</v>
      </c>
      <c r="E542" s="189" t="s">
        <v>20</v>
      </c>
      <c r="F542" s="153">
        <f>VLOOKUP(G542,'Input keuzevariabelen'!$E$13:$I$131,2,FALSE)</f>
        <v>1</v>
      </c>
      <c r="G542" s="161" t="s">
        <v>32</v>
      </c>
      <c r="H542" s="215">
        <v>5779</v>
      </c>
      <c r="I542" s="154" t="str">
        <f>VLOOKUP(G542,'Input keuzevariabelen'!$E$13:$I$131,3,FALSE)</f>
        <v>liter</v>
      </c>
      <c r="J542" s="181">
        <f>SUMIFS('Input keuzevariabelen'!$H:$H,'Input keuzevariabelen'!$E:$E,Data!G542,'Input keuzevariabelen'!$J:$J,Data!D542)</f>
        <v>3262</v>
      </c>
      <c r="K542" s="154" t="str">
        <f>VLOOKUP(G542,'Input keuzevariabelen'!$E$13:$I$131,5,FALSE)</f>
        <v>gram CO2/liter</v>
      </c>
      <c r="L542" s="213">
        <f t="shared" si="42"/>
        <v>18.851098</v>
      </c>
      <c r="M542" s="161" t="s">
        <v>407</v>
      </c>
      <c r="N542" s="161"/>
      <c r="O542" s="162"/>
    </row>
    <row r="543" spans="3:15" ht="17.399999999999999" thickTop="1" thickBot="1" x14ac:dyDescent="0.35">
      <c r="C543" s="188" t="s">
        <v>220</v>
      </c>
      <c r="D543" s="161">
        <v>2022</v>
      </c>
      <c r="E543" s="189" t="s">
        <v>20</v>
      </c>
      <c r="F543" s="153">
        <f>VLOOKUP(G543,'Input keuzevariabelen'!$E$13:$I$131,2,FALSE)</f>
        <v>2</v>
      </c>
      <c r="G543" s="161" t="s">
        <v>108</v>
      </c>
      <c r="H543" s="215">
        <v>18570</v>
      </c>
      <c r="I543" s="154" t="str">
        <f>VLOOKUP(G543,'Input keuzevariabelen'!$E$13:$I$131,3,FALSE)</f>
        <v>kWh</v>
      </c>
      <c r="J543" s="181">
        <f>SUMIFS('Input keuzevariabelen'!$H:$H,'Input keuzevariabelen'!$E:$E,Data!G543,'Input keuzevariabelen'!$J:$J,Data!D543)</f>
        <v>523</v>
      </c>
      <c r="K543" s="154" t="str">
        <f>VLOOKUP(G543,'Input keuzevariabelen'!$E$13:$I$131,5,FALSE)</f>
        <v>gram CO2/kWh</v>
      </c>
      <c r="L543" s="213">
        <f t="shared" si="42"/>
        <v>9.7121099999999991</v>
      </c>
      <c r="M543" s="161" t="s">
        <v>407</v>
      </c>
      <c r="N543" s="161"/>
      <c r="O543" s="162"/>
    </row>
    <row r="544" spans="3:15" ht="17.399999999999999" thickTop="1" thickBot="1" x14ac:dyDescent="0.35">
      <c r="C544" s="188" t="s">
        <v>217</v>
      </c>
      <c r="D544" s="161">
        <v>2022</v>
      </c>
      <c r="E544" s="189" t="s">
        <v>20</v>
      </c>
      <c r="F544" s="153">
        <f>VLOOKUP(G544,'Input keuzevariabelen'!$E$13:$I$131,2,FALSE)</f>
        <v>1</v>
      </c>
      <c r="G544" s="161" t="s">
        <v>92</v>
      </c>
      <c r="H544" s="215"/>
      <c r="I544" s="154" t="str">
        <f>VLOOKUP(G544,'Input keuzevariabelen'!$E$13:$I$131,3,FALSE)</f>
        <v>liter</v>
      </c>
      <c r="J544" s="181">
        <f>SUMIFS('Input keuzevariabelen'!$H:$H,'Input keuzevariabelen'!$E:$E,Data!G544,'Input keuzevariabelen'!$J:$J,Data!D544)</f>
        <v>2784</v>
      </c>
      <c r="K544" s="154" t="str">
        <f>VLOOKUP(G544,'Input keuzevariabelen'!$E$13:$I$131,5,FALSE)</f>
        <v>gram CO2/liter</v>
      </c>
      <c r="L544" s="213">
        <f t="shared" si="42"/>
        <v>0</v>
      </c>
      <c r="M544" s="161"/>
      <c r="N544" s="161" t="s">
        <v>409</v>
      </c>
      <c r="O544" s="162"/>
    </row>
    <row r="545" spans="3:15" ht="17.399999999999999" thickTop="1" thickBot="1" x14ac:dyDescent="0.35">
      <c r="C545" s="188" t="s">
        <v>217</v>
      </c>
      <c r="D545" s="161">
        <v>2022</v>
      </c>
      <c r="E545" s="189" t="s">
        <v>20</v>
      </c>
      <c r="F545" s="153">
        <f>VLOOKUP(G545,'Input keuzevariabelen'!$E$13:$I$131,2,FALSE)</f>
        <v>1</v>
      </c>
      <c r="G545" s="161" t="s">
        <v>32</v>
      </c>
      <c r="H545" s="215"/>
      <c r="I545" s="154" t="str">
        <f>VLOOKUP(G545,'Input keuzevariabelen'!$E$13:$I$131,3,FALSE)</f>
        <v>liter</v>
      </c>
      <c r="J545" s="181">
        <f>SUMIFS('Input keuzevariabelen'!$H:$H,'Input keuzevariabelen'!$E:$E,Data!G545,'Input keuzevariabelen'!$J:$J,Data!D545)</f>
        <v>3262</v>
      </c>
      <c r="K545" s="154" t="str">
        <f>VLOOKUP(G545,'Input keuzevariabelen'!$E$13:$I$131,5,FALSE)</f>
        <v>gram CO2/liter</v>
      </c>
      <c r="L545" s="213">
        <f t="shared" si="42"/>
        <v>0</v>
      </c>
      <c r="M545" s="161"/>
      <c r="N545" s="161" t="s">
        <v>409</v>
      </c>
      <c r="O545" s="162"/>
    </row>
    <row r="546" spans="3:15" ht="17.399999999999999" thickTop="1" thickBot="1" x14ac:dyDescent="0.35">
      <c r="C546" s="188" t="s">
        <v>217</v>
      </c>
      <c r="D546" s="161">
        <v>2022</v>
      </c>
      <c r="E546" s="189" t="s">
        <v>20</v>
      </c>
      <c r="F546" s="153">
        <f>VLOOKUP(G546,'Input keuzevariabelen'!$E$13:$I$131,2,FALSE)</f>
        <v>2</v>
      </c>
      <c r="G546" s="161" t="s">
        <v>108</v>
      </c>
      <c r="H546" s="215"/>
      <c r="I546" s="154" t="str">
        <f>VLOOKUP(G546,'Input keuzevariabelen'!$E$13:$I$131,3,FALSE)</f>
        <v>kWh</v>
      </c>
      <c r="J546" s="181">
        <f>SUMIFS('Input keuzevariabelen'!$H:$H,'Input keuzevariabelen'!$E:$E,Data!G546,'Input keuzevariabelen'!$J:$J,Data!D546)</f>
        <v>523</v>
      </c>
      <c r="K546" s="154" t="str">
        <f>VLOOKUP(G546,'Input keuzevariabelen'!$E$13:$I$131,5,FALSE)</f>
        <v>gram CO2/kWh</v>
      </c>
      <c r="L546" s="213">
        <f t="shared" si="42"/>
        <v>0</v>
      </c>
      <c r="M546" s="161"/>
      <c r="N546" s="161" t="s">
        <v>409</v>
      </c>
      <c r="O546" s="162"/>
    </row>
    <row r="547" spans="3:15" ht="17.399999999999999" thickTop="1" thickBot="1" x14ac:dyDescent="0.35">
      <c r="C547" s="188" t="s">
        <v>111</v>
      </c>
      <c r="D547" s="161">
        <v>2022</v>
      </c>
      <c r="E547" s="189" t="s">
        <v>20</v>
      </c>
      <c r="F547" s="153" t="str">
        <f>VLOOKUP(G547,'Input keuzevariabelen'!$E$13:$I$131,2,FALSE)</f>
        <v>bt</v>
      </c>
      <c r="G547" s="161" t="s">
        <v>12</v>
      </c>
      <c r="H547" s="215">
        <v>802474.87</v>
      </c>
      <c r="I547" s="154" t="str">
        <f>VLOOKUP(G547,'Input keuzevariabelen'!$E$13:$I$131,3,FALSE)</f>
        <v>km</v>
      </c>
      <c r="J547" s="181">
        <f>SUMIFS('Input keuzevariabelen'!$H:$H,'Input keuzevariabelen'!$E:$E,Data!G547,'Input keuzevariabelen'!$J:$J,Data!D547)</f>
        <v>193</v>
      </c>
      <c r="K547" s="154" t="str">
        <f>VLOOKUP(G547,'Input keuzevariabelen'!$E$13:$I$131,5,FALSE)</f>
        <v>gram CO2/km</v>
      </c>
      <c r="L547" s="213">
        <f t="shared" si="42"/>
        <v>154.87764991</v>
      </c>
      <c r="M547" s="161" t="s">
        <v>410</v>
      </c>
      <c r="N547" s="161"/>
      <c r="O547" s="162"/>
    </row>
    <row r="548" spans="3:15" ht="17.399999999999999" thickTop="1" thickBot="1" x14ac:dyDescent="0.35">
      <c r="C548" s="188" t="s">
        <v>111</v>
      </c>
      <c r="D548" s="161">
        <v>2022</v>
      </c>
      <c r="E548" s="189" t="s">
        <v>20</v>
      </c>
      <c r="F548" s="153" t="str">
        <f>VLOOKUP(G548,'Input keuzevariabelen'!$E$13:$I$131,2,FALSE)</f>
        <v>bt</v>
      </c>
      <c r="G548" s="161" t="s">
        <v>96</v>
      </c>
      <c r="H548" s="215">
        <v>172399.93</v>
      </c>
      <c r="I548" s="154" t="str">
        <f>VLOOKUP(G548,'Input keuzevariabelen'!$E$13:$I$131,3,FALSE)</f>
        <v>km</v>
      </c>
      <c r="J548" s="181">
        <f>SUMIFS('Input keuzevariabelen'!$H:$H,'Input keuzevariabelen'!$E:$E,Data!G548,'Input keuzevariabelen'!$J:$J,Data!D548)</f>
        <v>15</v>
      </c>
      <c r="K548" s="154" t="str">
        <f>VLOOKUP(G548,'Input keuzevariabelen'!$E$13:$I$131,5,FALSE)</f>
        <v>gram CO2/km</v>
      </c>
      <c r="L548" s="213">
        <f t="shared" si="42"/>
        <v>2.5859989499999996</v>
      </c>
      <c r="M548" s="161" t="s">
        <v>410</v>
      </c>
      <c r="N548" s="161"/>
      <c r="O548" s="162"/>
    </row>
    <row r="549" spans="3:15" ht="17.399999999999999" thickTop="1" thickBot="1" x14ac:dyDescent="0.35">
      <c r="C549" s="188"/>
      <c r="D549" s="161"/>
      <c r="E549" s="189"/>
      <c r="F549" s="153" t="e">
        <f>VLOOKUP(G549,'Input keuzevariabelen'!$E$13:$I$131,2,FALSE)</f>
        <v>#N/A</v>
      </c>
      <c r="G549" s="161"/>
      <c r="H549" s="215"/>
      <c r="I549" s="154" t="e">
        <f>VLOOKUP(G549,'Input keuzevariabelen'!$E$13:$I$131,3,FALSE)</f>
        <v>#N/A</v>
      </c>
      <c r="J549" s="181">
        <f>SUMIFS('Input keuzevariabelen'!$H:$H,'Input keuzevariabelen'!$E:$E,Data!G549,'Input keuzevariabelen'!$J:$J,Data!D549)</f>
        <v>0</v>
      </c>
      <c r="K549" s="154" t="e">
        <f>VLOOKUP(G549,'Input keuzevariabelen'!$E$13:$I$131,5,FALSE)</f>
        <v>#N/A</v>
      </c>
      <c r="L549" s="213">
        <f t="shared" si="42"/>
        <v>0</v>
      </c>
      <c r="M549" s="161"/>
      <c r="N549" s="161"/>
      <c r="O549" s="162"/>
    </row>
    <row r="550" spans="3:15" ht="17.399999999999999" thickTop="1" thickBot="1" x14ac:dyDescent="0.35">
      <c r="C550" s="188"/>
      <c r="D550" s="161"/>
      <c r="E550" s="189"/>
      <c r="F550" s="153" t="e">
        <f>VLOOKUP(G550,'Input keuzevariabelen'!$E$13:$I$131,2,FALSE)</f>
        <v>#N/A</v>
      </c>
      <c r="G550" s="161"/>
      <c r="H550" s="215"/>
      <c r="I550" s="154" t="e">
        <f>VLOOKUP(G550,'Input keuzevariabelen'!$E$13:$I$131,3,FALSE)</f>
        <v>#N/A</v>
      </c>
      <c r="J550" s="181">
        <f>SUMIFS('Input keuzevariabelen'!$H:$H,'Input keuzevariabelen'!$E:$E,Data!G550,'Input keuzevariabelen'!$J:$J,Data!D550)</f>
        <v>0</v>
      </c>
      <c r="K550" s="154" t="e">
        <f>VLOOKUP(G550,'Input keuzevariabelen'!$E$13:$I$131,5,FALSE)</f>
        <v>#N/A</v>
      </c>
      <c r="L550" s="213">
        <f t="shared" si="42"/>
        <v>0</v>
      </c>
      <c r="M550" s="161"/>
      <c r="N550" s="161"/>
      <c r="O550" s="162"/>
    </row>
    <row r="551" spans="3:15" ht="17.399999999999999" thickTop="1" thickBot="1" x14ac:dyDescent="0.35">
      <c r="C551" s="188"/>
      <c r="D551" s="161"/>
      <c r="E551" s="189"/>
      <c r="F551" s="153" t="e">
        <f>VLOOKUP(G551,'Input keuzevariabelen'!$E$13:$I$131,2,FALSE)</f>
        <v>#N/A</v>
      </c>
      <c r="G551" s="161"/>
      <c r="H551" s="215"/>
      <c r="I551" s="154" t="e">
        <f>VLOOKUP(G551,'Input keuzevariabelen'!$E$13:$I$131,3,FALSE)</f>
        <v>#N/A</v>
      </c>
      <c r="J551" s="181">
        <f>SUMIFS('Input keuzevariabelen'!$H:$H,'Input keuzevariabelen'!$E:$E,Data!G551,'Input keuzevariabelen'!$J:$J,Data!D551)</f>
        <v>0</v>
      </c>
      <c r="K551" s="154" t="e">
        <f>VLOOKUP(G551,'Input keuzevariabelen'!$E$13:$I$131,5,FALSE)</f>
        <v>#N/A</v>
      </c>
      <c r="L551" s="213">
        <f t="shared" si="42"/>
        <v>0</v>
      </c>
      <c r="M551" s="161"/>
      <c r="N551" s="161"/>
      <c r="O551" s="162"/>
    </row>
    <row r="552" spans="3:15" ht="17.399999999999999" thickTop="1" thickBot="1" x14ac:dyDescent="0.35">
      <c r="C552" s="188"/>
      <c r="D552" s="161"/>
      <c r="E552" s="189"/>
      <c r="F552" s="153" t="e">
        <f>VLOOKUP(G552,'Input keuzevariabelen'!$E$13:$I$131,2,FALSE)</f>
        <v>#N/A</v>
      </c>
      <c r="G552" s="161"/>
      <c r="H552" s="215"/>
      <c r="I552" s="154" t="e">
        <f>VLOOKUP(G552,'Input keuzevariabelen'!$E$13:$I$131,3,FALSE)</f>
        <v>#N/A</v>
      </c>
      <c r="J552" s="181">
        <f>SUMIFS('Input keuzevariabelen'!$H:$H,'Input keuzevariabelen'!$E:$E,Data!G552,'Input keuzevariabelen'!$J:$J,Data!D552)</f>
        <v>0</v>
      </c>
      <c r="K552" s="154" t="e">
        <f>VLOOKUP(G552,'Input keuzevariabelen'!$E$13:$I$131,5,FALSE)</f>
        <v>#N/A</v>
      </c>
      <c r="L552" s="213">
        <f t="shared" si="42"/>
        <v>0</v>
      </c>
      <c r="M552" s="161"/>
      <c r="N552" s="161"/>
      <c r="O552" s="162"/>
    </row>
    <row r="553" spans="3:15" ht="17.399999999999999" thickTop="1" thickBot="1" x14ac:dyDescent="0.35">
      <c r="C553" s="188"/>
      <c r="D553" s="161"/>
      <c r="E553" s="189"/>
      <c r="F553" s="153" t="e">
        <f>VLOOKUP(G553,'Input keuzevariabelen'!$E$13:$I$131,2,FALSE)</f>
        <v>#N/A</v>
      </c>
      <c r="G553" s="161"/>
      <c r="H553" s="215"/>
      <c r="I553" s="154" t="e">
        <f>VLOOKUP(G553,'Input keuzevariabelen'!$E$13:$I$131,3,FALSE)</f>
        <v>#N/A</v>
      </c>
      <c r="J553" s="181">
        <f>SUMIFS('Input keuzevariabelen'!$H:$H,'Input keuzevariabelen'!$E:$E,Data!G553,'Input keuzevariabelen'!$J:$J,Data!D553)</f>
        <v>0</v>
      </c>
      <c r="K553" s="154" t="e">
        <f>VLOOKUP(G553,'Input keuzevariabelen'!$E$13:$I$131,5,FALSE)</f>
        <v>#N/A</v>
      </c>
      <c r="L553" s="213">
        <f t="shared" si="42"/>
        <v>0</v>
      </c>
      <c r="M553" s="161"/>
      <c r="N553" s="161"/>
      <c r="O553" s="162"/>
    </row>
    <row r="554" spans="3:15" ht="17.399999999999999" thickTop="1" thickBot="1" x14ac:dyDescent="0.35">
      <c r="C554" s="188"/>
      <c r="D554" s="161"/>
      <c r="E554" s="189"/>
      <c r="F554" s="153" t="e">
        <f>VLOOKUP(G554,'Input keuzevariabelen'!$E$13:$I$131,2,FALSE)</f>
        <v>#N/A</v>
      </c>
      <c r="G554" s="161"/>
      <c r="H554" s="215"/>
      <c r="I554" s="154" t="e">
        <f>VLOOKUP(G554,'Input keuzevariabelen'!$E$13:$I$131,3,FALSE)</f>
        <v>#N/A</v>
      </c>
      <c r="J554" s="181">
        <f>SUMIFS('Input keuzevariabelen'!$H:$H,'Input keuzevariabelen'!$E:$E,Data!G554,'Input keuzevariabelen'!$J:$J,Data!D554)</f>
        <v>0</v>
      </c>
      <c r="K554" s="154" t="e">
        <f>VLOOKUP(G554,'Input keuzevariabelen'!$E$13:$I$131,5,FALSE)</f>
        <v>#N/A</v>
      </c>
      <c r="L554" s="213">
        <f t="shared" si="42"/>
        <v>0</v>
      </c>
      <c r="M554" s="161"/>
      <c r="N554" s="161"/>
      <c r="O554" s="162"/>
    </row>
    <row r="555" spans="3:15" ht="17.399999999999999" thickTop="1" thickBot="1" x14ac:dyDescent="0.35">
      <c r="C555" s="188"/>
      <c r="D555" s="161"/>
      <c r="E555" s="189"/>
      <c r="F555" s="153" t="e">
        <f>VLOOKUP(G555,'Input keuzevariabelen'!$E$13:$I$131,2,FALSE)</f>
        <v>#N/A</v>
      </c>
      <c r="G555" s="161"/>
      <c r="H555" s="215"/>
      <c r="I555" s="154" t="e">
        <f>VLOOKUP(G555,'Input keuzevariabelen'!$E$13:$I$131,3,FALSE)</f>
        <v>#N/A</v>
      </c>
      <c r="J555" s="181">
        <f>SUMIFS('Input keuzevariabelen'!$H:$H,'Input keuzevariabelen'!$E:$E,Data!G555,'Input keuzevariabelen'!$J:$J,Data!D555)</f>
        <v>0</v>
      </c>
      <c r="K555" s="154" t="e">
        <f>VLOOKUP(G555,'Input keuzevariabelen'!$E$13:$I$131,5,FALSE)</f>
        <v>#N/A</v>
      </c>
      <c r="L555" s="213">
        <f t="shared" si="42"/>
        <v>0</v>
      </c>
      <c r="M555" s="161"/>
      <c r="N555" s="161"/>
      <c r="O555" s="162"/>
    </row>
    <row r="556" spans="3:15" ht="17.399999999999999" thickTop="1" thickBot="1" x14ac:dyDescent="0.35">
      <c r="C556" s="188"/>
      <c r="D556" s="161"/>
      <c r="E556" s="189"/>
      <c r="F556" s="153" t="e">
        <f>VLOOKUP(G556,'Input keuzevariabelen'!$E$13:$I$131,2,FALSE)</f>
        <v>#N/A</v>
      </c>
      <c r="G556" s="161"/>
      <c r="H556" s="215"/>
      <c r="I556" s="154" t="e">
        <f>VLOOKUP(G556,'Input keuzevariabelen'!$E$13:$I$131,3,FALSE)</f>
        <v>#N/A</v>
      </c>
      <c r="J556" s="181">
        <f>SUMIFS('Input keuzevariabelen'!$H:$H,'Input keuzevariabelen'!$E:$E,Data!G556,'Input keuzevariabelen'!$J:$J,Data!D556)</f>
        <v>0</v>
      </c>
      <c r="K556" s="154" t="e">
        <f>VLOOKUP(G556,'Input keuzevariabelen'!$E$13:$I$131,5,FALSE)</f>
        <v>#N/A</v>
      </c>
      <c r="L556" s="213">
        <f t="shared" si="42"/>
        <v>0</v>
      </c>
      <c r="M556" s="161"/>
      <c r="N556" s="161"/>
      <c r="O556" s="162"/>
    </row>
    <row r="557" spans="3:15" ht="17.399999999999999" thickTop="1" thickBot="1" x14ac:dyDescent="0.35">
      <c r="C557" s="188"/>
      <c r="D557" s="161"/>
      <c r="E557" s="189"/>
      <c r="F557" s="153" t="e">
        <f>VLOOKUP(G557,'Input keuzevariabelen'!$E$13:$I$131,2,FALSE)</f>
        <v>#N/A</v>
      </c>
      <c r="G557" s="161"/>
      <c r="H557" s="215"/>
      <c r="I557" s="154" t="e">
        <f>VLOOKUP(G557,'Input keuzevariabelen'!$E$13:$I$131,3,FALSE)</f>
        <v>#N/A</v>
      </c>
      <c r="J557" s="181">
        <f>SUMIFS('Input keuzevariabelen'!$H:$H,'Input keuzevariabelen'!$E:$E,Data!G557,'Input keuzevariabelen'!$J:$J,Data!D557)</f>
        <v>0</v>
      </c>
      <c r="K557" s="154" t="e">
        <f>VLOOKUP(G557,'Input keuzevariabelen'!$E$13:$I$131,5,FALSE)</f>
        <v>#N/A</v>
      </c>
      <c r="L557" s="213">
        <f t="shared" si="42"/>
        <v>0</v>
      </c>
      <c r="M557" s="161"/>
      <c r="N557" s="161"/>
      <c r="O557" s="162"/>
    </row>
    <row r="558" spans="3:15" ht="17.399999999999999" thickTop="1" thickBot="1" x14ac:dyDescent="0.35">
      <c r="C558" s="188"/>
      <c r="D558" s="161"/>
      <c r="E558" s="189"/>
      <c r="F558" s="153" t="e">
        <f>VLOOKUP(G558,'Input keuzevariabelen'!$E$13:$I$131,2,FALSE)</f>
        <v>#N/A</v>
      </c>
      <c r="G558" s="161"/>
      <c r="H558" s="215"/>
      <c r="I558" s="154" t="e">
        <f>VLOOKUP(G558,'Input keuzevariabelen'!$E$13:$I$131,3,FALSE)</f>
        <v>#N/A</v>
      </c>
      <c r="J558" s="181">
        <f>SUMIFS('Input keuzevariabelen'!$H:$H,'Input keuzevariabelen'!$E:$E,Data!G558,'Input keuzevariabelen'!$J:$J,Data!D558)</f>
        <v>0</v>
      </c>
      <c r="K558" s="154" t="e">
        <f>VLOOKUP(G558,'Input keuzevariabelen'!$E$13:$I$131,5,FALSE)</f>
        <v>#N/A</v>
      </c>
      <c r="L558" s="213">
        <f t="shared" si="42"/>
        <v>0</v>
      </c>
      <c r="M558" s="161"/>
      <c r="N558" s="161"/>
      <c r="O558" s="162"/>
    </row>
    <row r="559" spans="3:15" ht="17.399999999999999" thickTop="1" thickBot="1" x14ac:dyDescent="0.35">
      <c r="C559" s="188"/>
      <c r="D559" s="161"/>
      <c r="E559" s="189"/>
      <c r="F559" s="153" t="e">
        <f>VLOOKUP(G559,'Input keuzevariabelen'!$E$13:$I$131,2,FALSE)</f>
        <v>#N/A</v>
      </c>
      <c r="G559" s="161"/>
      <c r="H559" s="215"/>
      <c r="I559" s="154" t="e">
        <f>VLOOKUP(G559,'Input keuzevariabelen'!$E$13:$I$131,3,FALSE)</f>
        <v>#N/A</v>
      </c>
      <c r="J559" s="181">
        <f>SUMIFS('Input keuzevariabelen'!$H:$H,'Input keuzevariabelen'!$E:$E,Data!G559,'Input keuzevariabelen'!$J:$J,Data!D559)</f>
        <v>0</v>
      </c>
      <c r="K559" s="154" t="e">
        <f>VLOOKUP(G559,'Input keuzevariabelen'!$E$13:$I$131,5,FALSE)</f>
        <v>#N/A</v>
      </c>
      <c r="L559" s="213">
        <f t="shared" si="42"/>
        <v>0</v>
      </c>
      <c r="M559" s="161"/>
      <c r="N559" s="161"/>
      <c r="O559" s="162"/>
    </row>
    <row r="560" spans="3:15" ht="17.399999999999999" thickTop="1" thickBot="1" x14ac:dyDescent="0.35">
      <c r="C560" s="188"/>
      <c r="D560" s="161"/>
      <c r="E560" s="189"/>
      <c r="F560" s="153" t="e">
        <f>VLOOKUP(G560,'Input keuzevariabelen'!$E$13:$I$131,2,FALSE)</f>
        <v>#N/A</v>
      </c>
      <c r="G560" s="161"/>
      <c r="H560" s="215"/>
      <c r="I560" s="154" t="e">
        <f>VLOOKUP(G560,'Input keuzevariabelen'!$E$13:$I$131,3,FALSE)</f>
        <v>#N/A</v>
      </c>
      <c r="J560" s="181">
        <f>SUMIFS('Input keuzevariabelen'!$H:$H,'Input keuzevariabelen'!$E:$E,Data!G560,'Input keuzevariabelen'!$J:$J,Data!D560)</f>
        <v>0</v>
      </c>
      <c r="K560" s="154" t="e">
        <f>VLOOKUP(G560,'Input keuzevariabelen'!$E$13:$I$131,5,FALSE)</f>
        <v>#N/A</v>
      </c>
      <c r="L560" s="213">
        <f t="shared" si="42"/>
        <v>0</v>
      </c>
      <c r="M560" s="161"/>
      <c r="N560" s="161"/>
      <c r="O560" s="162"/>
    </row>
    <row r="561" spans="3:15" ht="17.399999999999999" thickTop="1" thickBot="1" x14ac:dyDescent="0.35">
      <c r="C561" s="188"/>
      <c r="D561" s="161"/>
      <c r="E561" s="189"/>
      <c r="F561" s="153" t="e">
        <f>VLOOKUP(G561,'Input keuzevariabelen'!$E$13:$I$131,2,FALSE)</f>
        <v>#N/A</v>
      </c>
      <c r="G561" s="161"/>
      <c r="H561" s="215"/>
      <c r="I561" s="154" t="e">
        <f>VLOOKUP(G561,'Input keuzevariabelen'!$E$13:$I$131,3,FALSE)</f>
        <v>#N/A</v>
      </c>
      <c r="J561" s="181">
        <f>SUMIFS('Input keuzevariabelen'!$H:$H,'Input keuzevariabelen'!$E:$E,Data!G561,'Input keuzevariabelen'!$J:$J,Data!D561)</f>
        <v>0</v>
      </c>
      <c r="K561" s="154" t="e">
        <f>VLOOKUP(G561,'Input keuzevariabelen'!$E$13:$I$131,5,FALSE)</f>
        <v>#N/A</v>
      </c>
      <c r="L561" s="213">
        <f t="shared" si="42"/>
        <v>0</v>
      </c>
      <c r="M561" s="161"/>
      <c r="N561" s="161"/>
      <c r="O561" s="162"/>
    </row>
    <row r="562" spans="3:15" ht="17.399999999999999" thickTop="1" thickBot="1" x14ac:dyDescent="0.35">
      <c r="C562" s="188"/>
      <c r="D562" s="161"/>
      <c r="E562" s="189"/>
      <c r="F562" s="153" t="e">
        <f>VLOOKUP(G562,'Input keuzevariabelen'!$E$13:$I$131,2,FALSE)</f>
        <v>#N/A</v>
      </c>
      <c r="G562" s="161"/>
      <c r="H562" s="215"/>
      <c r="I562" s="154" t="e">
        <f>VLOOKUP(G562,'Input keuzevariabelen'!$E$13:$I$131,3,FALSE)</f>
        <v>#N/A</v>
      </c>
      <c r="J562" s="181">
        <f>SUMIFS('Input keuzevariabelen'!$H:$H,'Input keuzevariabelen'!$E:$E,Data!G562,'Input keuzevariabelen'!$J:$J,Data!D562)</f>
        <v>0</v>
      </c>
      <c r="K562" s="154" t="e">
        <f>VLOOKUP(G562,'Input keuzevariabelen'!$E$13:$I$131,5,FALSE)</f>
        <v>#N/A</v>
      </c>
      <c r="L562" s="213">
        <f t="shared" si="42"/>
        <v>0</v>
      </c>
      <c r="M562" s="161"/>
      <c r="N562" s="161"/>
      <c r="O562" s="162"/>
    </row>
    <row r="563" spans="3:15" ht="17.399999999999999" thickTop="1" thickBot="1" x14ac:dyDescent="0.35">
      <c r="C563" s="188"/>
      <c r="D563" s="161"/>
      <c r="E563" s="189"/>
      <c r="F563" s="153" t="e">
        <f>VLOOKUP(G563,'Input keuzevariabelen'!$E$13:$I$131,2,FALSE)</f>
        <v>#N/A</v>
      </c>
      <c r="G563" s="161"/>
      <c r="H563" s="215"/>
      <c r="I563" s="154" t="e">
        <f>VLOOKUP(G563,'Input keuzevariabelen'!$E$13:$I$131,3,FALSE)</f>
        <v>#N/A</v>
      </c>
      <c r="J563" s="181">
        <f>SUMIFS('Input keuzevariabelen'!$H:$H,'Input keuzevariabelen'!$E:$E,Data!G563,'Input keuzevariabelen'!$J:$J,Data!D563)</f>
        <v>0</v>
      </c>
      <c r="K563" s="154" t="e">
        <f>VLOOKUP(G563,'Input keuzevariabelen'!$E$13:$I$131,5,FALSE)</f>
        <v>#N/A</v>
      </c>
      <c r="L563" s="213">
        <f t="shared" si="42"/>
        <v>0</v>
      </c>
      <c r="M563" s="161"/>
      <c r="N563" s="161"/>
      <c r="O563" s="162"/>
    </row>
    <row r="564" spans="3:15" ht="17.399999999999999" thickTop="1" thickBot="1" x14ac:dyDescent="0.35">
      <c r="C564" s="188"/>
      <c r="D564" s="161"/>
      <c r="E564" s="189"/>
      <c r="F564" s="153" t="e">
        <f>VLOOKUP(G564,'Input keuzevariabelen'!$E$13:$I$131,2,FALSE)</f>
        <v>#N/A</v>
      </c>
      <c r="G564" s="161"/>
      <c r="H564" s="215"/>
      <c r="I564" s="154" t="e">
        <f>VLOOKUP(G564,'Input keuzevariabelen'!$E$13:$I$131,3,FALSE)</f>
        <v>#N/A</v>
      </c>
      <c r="J564" s="181">
        <f>SUMIFS('Input keuzevariabelen'!$H:$H,'Input keuzevariabelen'!$E:$E,Data!G564,'Input keuzevariabelen'!$J:$J,Data!D564)</f>
        <v>0</v>
      </c>
      <c r="K564" s="154" t="e">
        <f>VLOOKUP(G564,'Input keuzevariabelen'!$E$13:$I$131,5,FALSE)</f>
        <v>#N/A</v>
      </c>
      <c r="L564" s="213">
        <f t="shared" si="42"/>
        <v>0</v>
      </c>
      <c r="M564" s="161"/>
      <c r="N564" s="161"/>
      <c r="O564" s="162"/>
    </row>
    <row r="565" spans="3:15" ht="17.399999999999999" thickTop="1" thickBot="1" x14ac:dyDescent="0.35">
      <c r="C565" s="188"/>
      <c r="D565" s="161"/>
      <c r="E565" s="189"/>
      <c r="F565" s="153" t="e">
        <f>VLOOKUP(G565,'Input keuzevariabelen'!$E$13:$I$131,2,FALSE)</f>
        <v>#N/A</v>
      </c>
      <c r="G565" s="161"/>
      <c r="H565" s="215"/>
      <c r="I565" s="154" t="e">
        <f>VLOOKUP(G565,'Input keuzevariabelen'!$E$13:$I$131,3,FALSE)</f>
        <v>#N/A</v>
      </c>
      <c r="J565" s="181">
        <f>SUMIFS('Input keuzevariabelen'!$H:$H,'Input keuzevariabelen'!$E:$E,Data!G565,'Input keuzevariabelen'!$J:$J,Data!D565)</f>
        <v>0</v>
      </c>
      <c r="K565" s="154" t="e">
        <f>VLOOKUP(G565,'Input keuzevariabelen'!$E$13:$I$131,5,FALSE)</f>
        <v>#N/A</v>
      </c>
      <c r="L565" s="213">
        <f t="shared" si="42"/>
        <v>0</v>
      </c>
      <c r="M565" s="161"/>
      <c r="N565" s="161"/>
      <c r="O565" s="162"/>
    </row>
    <row r="566" spans="3:15" ht="17.399999999999999" thickTop="1" thickBot="1" x14ac:dyDescent="0.35">
      <c r="C566" s="188"/>
      <c r="D566" s="161"/>
      <c r="E566" s="189"/>
      <c r="F566" s="153" t="e">
        <f>VLOOKUP(G566,'Input keuzevariabelen'!$E$13:$I$131,2,FALSE)</f>
        <v>#N/A</v>
      </c>
      <c r="G566" s="161"/>
      <c r="H566" s="215"/>
      <c r="I566" s="154" t="e">
        <f>VLOOKUP(G566,'Input keuzevariabelen'!$E$13:$I$131,3,FALSE)</f>
        <v>#N/A</v>
      </c>
      <c r="J566" s="181">
        <f>SUMIFS('Input keuzevariabelen'!$H:$H,'Input keuzevariabelen'!$E:$E,Data!G566,'Input keuzevariabelen'!$J:$J,Data!D566)</f>
        <v>0</v>
      </c>
      <c r="K566" s="154" t="e">
        <f>VLOOKUP(G566,'Input keuzevariabelen'!$E$13:$I$131,5,FALSE)</f>
        <v>#N/A</v>
      </c>
      <c r="L566" s="213">
        <f t="shared" si="42"/>
        <v>0</v>
      </c>
      <c r="M566" s="161"/>
      <c r="N566" s="161"/>
      <c r="O566" s="162"/>
    </row>
    <row r="567" spans="3:15" ht="17.399999999999999" thickTop="1" thickBot="1" x14ac:dyDescent="0.35">
      <c r="C567" s="188"/>
      <c r="D567" s="161"/>
      <c r="E567" s="189"/>
      <c r="F567" s="153" t="e">
        <f>VLOOKUP(G567,'Input keuzevariabelen'!$E$13:$I$131,2,FALSE)</f>
        <v>#N/A</v>
      </c>
      <c r="G567" s="161"/>
      <c r="H567" s="215"/>
      <c r="I567" s="154" t="e">
        <f>VLOOKUP(G567,'Input keuzevariabelen'!$E$13:$I$131,3,FALSE)</f>
        <v>#N/A</v>
      </c>
      <c r="J567" s="181">
        <f>SUMIFS('Input keuzevariabelen'!$H:$H,'Input keuzevariabelen'!$E:$E,Data!G567,'Input keuzevariabelen'!$J:$J,Data!D567)</f>
        <v>0</v>
      </c>
      <c r="K567" s="154" t="e">
        <f>VLOOKUP(G567,'Input keuzevariabelen'!$E$13:$I$131,5,FALSE)</f>
        <v>#N/A</v>
      </c>
      <c r="L567" s="213">
        <f t="shared" si="42"/>
        <v>0</v>
      </c>
      <c r="M567" s="161"/>
      <c r="N567" s="161"/>
      <c r="O567" s="162"/>
    </row>
    <row r="568" spans="3:15" ht="17.399999999999999" thickTop="1" thickBot="1" x14ac:dyDescent="0.35">
      <c r="C568" s="188"/>
      <c r="D568" s="161"/>
      <c r="E568" s="189"/>
      <c r="F568" s="153" t="e">
        <f>VLOOKUP(G568,'Input keuzevariabelen'!$E$13:$I$131,2,FALSE)</f>
        <v>#N/A</v>
      </c>
      <c r="G568" s="161"/>
      <c r="H568" s="215"/>
      <c r="I568" s="154" t="e">
        <f>VLOOKUP(G568,'Input keuzevariabelen'!$E$13:$I$131,3,FALSE)</f>
        <v>#N/A</v>
      </c>
      <c r="J568" s="181">
        <f>SUMIFS('Input keuzevariabelen'!$H:$H,'Input keuzevariabelen'!$E:$E,Data!G568,'Input keuzevariabelen'!$J:$J,Data!D568)</f>
        <v>0</v>
      </c>
      <c r="K568" s="154" t="e">
        <f>VLOOKUP(G568,'Input keuzevariabelen'!$E$13:$I$131,5,FALSE)</f>
        <v>#N/A</v>
      </c>
      <c r="L568" s="213">
        <f t="shared" si="42"/>
        <v>0</v>
      </c>
      <c r="M568" s="161"/>
      <c r="N568" s="161"/>
      <c r="O568" s="162"/>
    </row>
    <row r="569" spans="3:15" ht="17.399999999999999" thickTop="1" thickBot="1" x14ac:dyDescent="0.35">
      <c r="C569" s="188"/>
      <c r="D569" s="161"/>
      <c r="E569" s="189"/>
      <c r="F569" s="153" t="e">
        <f>VLOOKUP(G569,'Input keuzevariabelen'!$E$13:$I$131,2,FALSE)</f>
        <v>#N/A</v>
      </c>
      <c r="G569" s="161"/>
      <c r="H569" s="215"/>
      <c r="I569" s="154" t="e">
        <f>VLOOKUP(G569,'Input keuzevariabelen'!$E$13:$I$131,3,FALSE)</f>
        <v>#N/A</v>
      </c>
      <c r="J569" s="181">
        <f>SUMIFS('Input keuzevariabelen'!$H:$H,'Input keuzevariabelen'!$E:$E,Data!G569,'Input keuzevariabelen'!$J:$J,Data!D569)</f>
        <v>0</v>
      </c>
      <c r="K569" s="154" t="e">
        <f>VLOOKUP(G569,'Input keuzevariabelen'!$E$13:$I$131,5,FALSE)</f>
        <v>#N/A</v>
      </c>
      <c r="L569" s="213">
        <f t="shared" si="42"/>
        <v>0</v>
      </c>
      <c r="M569" s="161"/>
      <c r="N569" s="161"/>
      <c r="O569" s="162"/>
    </row>
    <row r="570" spans="3:15" ht="17.399999999999999" thickTop="1" thickBot="1" x14ac:dyDescent="0.35">
      <c r="C570" s="188"/>
      <c r="D570" s="161"/>
      <c r="E570" s="189"/>
      <c r="F570" s="153" t="e">
        <f>VLOOKUP(G570,'Input keuzevariabelen'!$E$13:$I$131,2,FALSE)</f>
        <v>#N/A</v>
      </c>
      <c r="G570" s="161"/>
      <c r="H570" s="215"/>
      <c r="I570" s="154" t="e">
        <f>VLOOKUP(G570,'Input keuzevariabelen'!$E$13:$I$131,3,FALSE)</f>
        <v>#N/A</v>
      </c>
      <c r="J570" s="181">
        <f>SUMIFS('Input keuzevariabelen'!$H:$H,'Input keuzevariabelen'!$E:$E,Data!G570,'Input keuzevariabelen'!$J:$J,Data!D570)</f>
        <v>0</v>
      </c>
      <c r="K570" s="154" t="e">
        <f>VLOOKUP(G570,'Input keuzevariabelen'!$E$13:$I$131,5,FALSE)</f>
        <v>#N/A</v>
      </c>
      <c r="L570" s="213">
        <f t="shared" ref="L570:L572" si="43">H570*J570/1000000</f>
        <v>0</v>
      </c>
      <c r="M570" s="161"/>
      <c r="N570" s="161"/>
      <c r="O570" s="162"/>
    </row>
    <row r="571" spans="3:15" ht="17.399999999999999" thickTop="1" thickBot="1" x14ac:dyDescent="0.35">
      <c r="C571" s="188"/>
      <c r="D571" s="161"/>
      <c r="E571" s="189"/>
      <c r="F571" s="153" t="e">
        <f>VLOOKUP(G571,'Input keuzevariabelen'!$E$13:$I$131,2,FALSE)</f>
        <v>#N/A</v>
      </c>
      <c r="G571" s="161"/>
      <c r="H571" s="215"/>
      <c r="I571" s="154" t="e">
        <f>VLOOKUP(G571,'Input keuzevariabelen'!$E$13:$I$131,3,FALSE)</f>
        <v>#N/A</v>
      </c>
      <c r="J571" s="181">
        <f>SUMIFS('Input keuzevariabelen'!$H:$H,'Input keuzevariabelen'!$E:$E,Data!G571,'Input keuzevariabelen'!$J:$J,Data!D571)</f>
        <v>0</v>
      </c>
      <c r="K571" s="154" t="e">
        <f>VLOOKUP(G571,'Input keuzevariabelen'!$E$13:$I$131,5,FALSE)</f>
        <v>#N/A</v>
      </c>
      <c r="L571" s="213">
        <f t="shared" si="43"/>
        <v>0</v>
      </c>
      <c r="M571" s="161"/>
      <c r="N571" s="161"/>
      <c r="O571" s="162"/>
    </row>
    <row r="572" spans="3:15" ht="17.399999999999999" thickTop="1" thickBot="1" x14ac:dyDescent="0.35">
      <c r="C572" s="188"/>
      <c r="D572" s="161"/>
      <c r="E572" s="189"/>
      <c r="F572" s="153" t="e">
        <f>VLOOKUP(G572,'Input keuzevariabelen'!$E$13:$I$131,2,FALSE)</f>
        <v>#N/A</v>
      </c>
      <c r="G572" s="161"/>
      <c r="H572" s="215"/>
      <c r="I572" s="154" t="e">
        <f>VLOOKUP(G572,'Input keuzevariabelen'!$E$13:$I$131,3,FALSE)</f>
        <v>#N/A</v>
      </c>
      <c r="J572" s="181">
        <f>SUMIFS('Input keuzevariabelen'!$H:$H,'Input keuzevariabelen'!$E:$E,Data!G572,'Input keuzevariabelen'!$J:$J,Data!D572)</f>
        <v>0</v>
      </c>
      <c r="K572" s="154" t="e">
        <f>VLOOKUP(G572,'Input keuzevariabelen'!$E$13:$I$131,5,FALSE)</f>
        <v>#N/A</v>
      </c>
      <c r="L572" s="213">
        <f t="shared" si="43"/>
        <v>0</v>
      </c>
      <c r="M572" s="161"/>
      <c r="N572" s="161"/>
      <c r="O572" s="162"/>
    </row>
  </sheetData>
  <autoFilter ref="C7:O572" xr:uid="{D1FDDC59-4C53-4BAA-9B17-E6CA00B66D2A}"/>
  <mergeCells count="1">
    <mergeCell ref="C6:O6"/>
  </mergeCells>
  <phoneticPr fontId="32" type="noConversion"/>
  <conditionalFormatting sqref="I116:L133 C45:L54 C57:L57 N57:O59 N45:O54 C116:F133 O147:O151 M148:M151 N205:O205 M217:M219 N216:O216 D159:D160 G135:G145 M134:M143 N134:N144 M152:O156 I152:L158 N146:N157 O217:O219 F266:F267 I266:L267 N258:O263 M204:O204 C228:M263 D264:E268 C33:L43 C60:L79 C95:L104 J134:L151 I135:I151 C135:F158 D223:D263 M221:M227 O221:O227 N217:N227 M206:O215 C204:L227 K268:K269 L269:O269 H422:H423 H412 O407:O413 H407:H409 H402 H427:H429 G423 F59:L59 C270:O368 C161:O201 C434:N438 C269:J269 C414:F423 G414:G419 H404 C424:G429 C401:G404 C406:G409 I406:N409 C405:N405 O404:O405 I411:N429 C411:G413 C410:N410 I431:N433 C431:G433 C430:N430 I401:N404 C379:O398 D375:L375 F58 H58:L58 C439:F439 H439:O439 C203:O203 C202:F202 H202:O202 D378:L378 N375:O378 O134:O143 O422:O431 C400:O400 G146:H158 C440:O457 K458:O461 K465:O487 K488:N490 K462:N464 K491:O572 C458:J572">
    <cfRule type="containsBlanks" dxfId="281" priority="312">
      <formula>LEN(TRIM(C33))=0</formula>
    </cfRule>
  </conditionalFormatting>
  <conditionalFormatting sqref="N230:O239">
    <cfRule type="containsBlanks" dxfId="280" priority="311">
      <formula>LEN(TRIM(N230))=0</formula>
    </cfRule>
  </conditionalFormatting>
  <conditionalFormatting sqref="N240:O249">
    <cfRule type="containsBlanks" dxfId="279" priority="291">
      <formula>LEN(TRIM(N240))=0</formula>
    </cfRule>
  </conditionalFormatting>
  <conditionalFormatting sqref="N228:O228">
    <cfRule type="containsBlanks" dxfId="278" priority="290">
      <formula>LEN(TRIM(N228))=0</formula>
    </cfRule>
  </conditionalFormatting>
  <conditionalFormatting sqref="M220">
    <cfRule type="containsBlanks" dxfId="277" priority="288">
      <formula>LEN(TRIM(M220))=0</formula>
    </cfRule>
  </conditionalFormatting>
  <conditionalFormatting sqref="N229:O229">
    <cfRule type="containsBlanks" dxfId="276" priority="287">
      <formula>LEN(TRIM(N229))=0</formula>
    </cfRule>
  </conditionalFormatting>
  <conditionalFormatting sqref="N250:O252">
    <cfRule type="containsBlanks" dxfId="275" priority="282">
      <formula>LEN(TRIM(N250))=0</formula>
    </cfRule>
  </conditionalFormatting>
  <conditionalFormatting sqref="N253:O257">
    <cfRule type="containsBlanks" dxfId="274" priority="280">
      <formula>LEN(TRIM(N253))=0</formula>
    </cfRule>
  </conditionalFormatting>
  <conditionalFormatting sqref="G266:H266 M266:O266">
    <cfRule type="containsBlanks" dxfId="273" priority="254">
      <formula>LEN(TRIM(G266))=0</formula>
    </cfRule>
  </conditionalFormatting>
  <conditionalFormatting sqref="G267:H267 M267:O267">
    <cfRule type="containsBlanks" dxfId="272" priority="251">
      <formula>LEN(TRIM(G267))=0</formula>
    </cfRule>
  </conditionalFormatting>
  <conditionalFormatting sqref="C134:I134 H135:H144">
    <cfRule type="containsBlanks" dxfId="271" priority="244">
      <formula>LEN(TRIM(C134))=0</formula>
    </cfRule>
  </conditionalFormatting>
  <conditionalFormatting sqref="H145 M145 O145">
    <cfRule type="containsBlanks" dxfId="270" priority="241">
      <formula>LEN(TRIM(H145))=0</formula>
    </cfRule>
  </conditionalFormatting>
  <conditionalFormatting sqref="M144 O144">
    <cfRule type="containsBlanks" dxfId="269" priority="239">
      <formula>LEN(TRIM(M144))=0</formula>
    </cfRule>
  </conditionalFormatting>
  <conditionalFormatting sqref="O146">
    <cfRule type="containsBlanks" dxfId="268" priority="227">
      <formula>LEN(TRIM(O146))=0</formula>
    </cfRule>
  </conditionalFormatting>
  <conditionalFormatting sqref="O158">
    <cfRule type="containsBlanks" dxfId="267" priority="225">
      <formula>LEN(TRIM(O158))=0</formula>
    </cfRule>
  </conditionalFormatting>
  <conditionalFormatting sqref="O157">
    <cfRule type="containsBlanks" dxfId="266" priority="224">
      <formula>LEN(TRIM(O157))=0</formula>
    </cfRule>
  </conditionalFormatting>
  <conditionalFormatting sqref="G116:H130 N116:O116 N125:O130 N117:N124 M116:M133">
    <cfRule type="containsBlanks" dxfId="265" priority="209">
      <formula>LEN(TRIM(G116))=0</formula>
    </cfRule>
  </conditionalFormatting>
  <conditionalFormatting sqref="G131:H131 N131:O133 G133:H133 H132">
    <cfRule type="containsBlanks" dxfId="264" priority="207">
      <formula>LEN(TRIM(G131))=0</formula>
    </cfRule>
  </conditionalFormatting>
  <conditionalFormatting sqref="O124">
    <cfRule type="containsBlanks" dxfId="263" priority="194">
      <formula>LEN(TRIM(O124))=0</formula>
    </cfRule>
  </conditionalFormatting>
  <conditionalFormatting sqref="O124">
    <cfRule type="containsBlanks" dxfId="262" priority="193">
      <formula>LEN(TRIM(O124))=0</formula>
    </cfRule>
  </conditionalFormatting>
  <conditionalFormatting sqref="O123">
    <cfRule type="containsBlanks" dxfId="261" priority="192">
      <formula>LEN(TRIM(O123))=0</formula>
    </cfRule>
  </conditionalFormatting>
  <conditionalFormatting sqref="K8:L27 K30:L32">
    <cfRule type="containsBlanks" dxfId="260" priority="191">
      <formula>LEN(TRIM(K8))=0</formula>
    </cfRule>
  </conditionalFormatting>
  <conditionalFormatting sqref="O117:O123">
    <cfRule type="containsBlanks" dxfId="259" priority="195">
      <formula>LEN(TRIM(O117))=0</formula>
    </cfRule>
  </conditionalFormatting>
  <conditionalFormatting sqref="M8:O8 C8:E27 G8:H27 G30:H30 C30:E30 N30:O32 N9:O9 M9:M32 G32:H32 H31 N11:O27 N10">
    <cfRule type="containsBlanks" dxfId="258" priority="190">
      <formula>LEN(TRIM(C8))=0</formula>
    </cfRule>
  </conditionalFormatting>
  <conditionalFormatting sqref="I8:I27 F8:F27 F30:F32 I30:I32">
    <cfRule type="containsBlanks" dxfId="257" priority="189">
      <formula>LEN(TRIM(F8))=0</formula>
    </cfRule>
  </conditionalFormatting>
  <conditionalFormatting sqref="J8:J27 J30:J32">
    <cfRule type="containsBlanks" dxfId="256" priority="188">
      <formula>LEN(TRIM(J8))=0</formula>
    </cfRule>
  </conditionalFormatting>
  <conditionalFormatting sqref="N29:O29 C29:E29 G29:H29 C31:E32">
    <cfRule type="containsBlanks" dxfId="255" priority="186">
      <formula>LEN(TRIM(C29))=0</formula>
    </cfRule>
  </conditionalFormatting>
  <conditionalFormatting sqref="I29 F29">
    <cfRule type="containsBlanks" dxfId="254" priority="185">
      <formula>LEN(TRIM(F29))=0</formula>
    </cfRule>
  </conditionalFormatting>
  <conditionalFormatting sqref="J29">
    <cfRule type="containsBlanks" dxfId="253" priority="184">
      <formula>LEN(TRIM(J29))=0</formula>
    </cfRule>
  </conditionalFormatting>
  <conditionalFormatting sqref="K29:L29">
    <cfRule type="containsBlanks" dxfId="252" priority="187">
      <formula>LEN(TRIM(K29))=0</formula>
    </cfRule>
  </conditionalFormatting>
  <conditionalFormatting sqref="K28:L28">
    <cfRule type="containsBlanks" dxfId="251" priority="183">
      <formula>LEN(TRIM(K28))=0</formula>
    </cfRule>
  </conditionalFormatting>
  <conditionalFormatting sqref="N28:O28 C28:E28 G28:H28">
    <cfRule type="containsBlanks" dxfId="250" priority="182">
      <formula>LEN(TRIM(C28))=0</formula>
    </cfRule>
  </conditionalFormatting>
  <conditionalFormatting sqref="I28 F28">
    <cfRule type="containsBlanks" dxfId="249" priority="181">
      <formula>LEN(TRIM(F28))=0</formula>
    </cfRule>
  </conditionalFormatting>
  <conditionalFormatting sqref="J28">
    <cfRule type="containsBlanks" dxfId="248" priority="180">
      <formula>LEN(TRIM(J28))=0</formula>
    </cfRule>
  </conditionalFormatting>
  <conditionalFormatting sqref="N33:O36 N40:O43 O39 N38:O38 N37">
    <cfRule type="containsBlanks" dxfId="247" priority="178">
      <formula>LEN(TRIM(N33))=0</formula>
    </cfRule>
  </conditionalFormatting>
  <conditionalFormatting sqref="K44:L44">
    <cfRule type="containsBlanks" dxfId="246" priority="175">
      <formula>LEN(TRIM(K44))=0</formula>
    </cfRule>
  </conditionalFormatting>
  <conditionalFormatting sqref="I44 F44">
    <cfRule type="containsBlanks" dxfId="245" priority="173">
      <formula>LEN(TRIM(F44))=0</formula>
    </cfRule>
  </conditionalFormatting>
  <conditionalFormatting sqref="J44">
    <cfRule type="containsBlanks" dxfId="244" priority="172">
      <formula>LEN(TRIM(J44))=0</formula>
    </cfRule>
  </conditionalFormatting>
  <conditionalFormatting sqref="H45">
    <cfRule type="containsBlanks" dxfId="243" priority="171">
      <formula>LEN(TRIM(H45))=0</formula>
    </cfRule>
  </conditionalFormatting>
  <conditionalFormatting sqref="C56:L56 N56:O56 C58:E59">
    <cfRule type="containsBlanks" dxfId="242" priority="170">
      <formula>LEN(TRIM(C56))=0</formula>
    </cfRule>
  </conditionalFormatting>
  <conditionalFormatting sqref="N44:O44 C44:E44 G44:H44">
    <cfRule type="containsBlanks" dxfId="241" priority="174">
      <formula>LEN(TRIM(C44))=0</formula>
    </cfRule>
  </conditionalFormatting>
  <conditionalFormatting sqref="K110:L110">
    <cfRule type="containsBlanks" dxfId="240" priority="168">
      <formula>LEN(TRIM(K110))=0</formula>
    </cfRule>
  </conditionalFormatting>
  <conditionalFormatting sqref="G110:H110 N110:O110 N61:O67 N71:O73 O70 N75:O79 N74 N60 N69:O69 N68">
    <cfRule type="containsBlanks" dxfId="239" priority="167">
      <formula>LEN(TRIM(G60))=0</formula>
    </cfRule>
  </conditionalFormatting>
  <conditionalFormatting sqref="F110 I110">
    <cfRule type="containsBlanks" dxfId="238" priority="166">
      <formula>LEN(TRIM(F110))=0</formula>
    </cfRule>
  </conditionalFormatting>
  <conditionalFormatting sqref="C55:L55 N55:O55">
    <cfRule type="containsBlanks" dxfId="237" priority="169">
      <formula>LEN(TRIM(C55))=0</formula>
    </cfRule>
  </conditionalFormatting>
  <conditionalFormatting sqref="N80:N85 G80:H85 C80:E88 C92:E92">
    <cfRule type="containsBlanks" dxfId="236" priority="163">
      <formula>LEN(TRIM(C80))=0</formula>
    </cfRule>
  </conditionalFormatting>
  <conditionalFormatting sqref="I80:I85 F80:F85">
    <cfRule type="containsBlanks" dxfId="235" priority="162">
      <formula>LEN(TRIM(F80))=0</formula>
    </cfRule>
  </conditionalFormatting>
  <conditionalFormatting sqref="J80:J85">
    <cfRule type="containsBlanks" dxfId="234" priority="161">
      <formula>LEN(TRIM(J80))=0</formula>
    </cfRule>
  </conditionalFormatting>
  <conditionalFormatting sqref="J110">
    <cfRule type="containsBlanks" dxfId="233" priority="165">
      <formula>LEN(TRIM(J110))=0</formula>
    </cfRule>
  </conditionalFormatting>
  <conditionalFormatting sqref="K80:L85">
    <cfRule type="containsBlanks" dxfId="232" priority="164">
      <formula>LEN(TRIM(K80))=0</formula>
    </cfRule>
  </conditionalFormatting>
  <conditionalFormatting sqref="K92:L94">
    <cfRule type="containsBlanks" dxfId="231" priority="159">
      <formula>LEN(TRIM(K92))=0</formula>
    </cfRule>
  </conditionalFormatting>
  <conditionalFormatting sqref="G92:H92 N92:O94 G94:H94 H93">
    <cfRule type="containsBlanks" dxfId="230" priority="158">
      <formula>LEN(TRIM(G92))=0</formula>
    </cfRule>
  </conditionalFormatting>
  <conditionalFormatting sqref="F92:F94 I92:I94">
    <cfRule type="containsBlanks" dxfId="229" priority="157">
      <formula>LEN(TRIM(F92))=0</formula>
    </cfRule>
  </conditionalFormatting>
  <conditionalFormatting sqref="O80:O82 O84:O85">
    <cfRule type="containsBlanks" dxfId="228" priority="160">
      <formula>LEN(TRIM(O80))=0</formula>
    </cfRule>
  </conditionalFormatting>
  <conditionalFormatting sqref="F87 I87">
    <cfRule type="containsBlanks" dxfId="227" priority="149">
      <formula>LEN(TRIM(F87))=0</formula>
    </cfRule>
  </conditionalFormatting>
  <conditionalFormatting sqref="J87">
    <cfRule type="containsBlanks" dxfId="226" priority="148">
      <formula>LEN(TRIM(J87))=0</formula>
    </cfRule>
  </conditionalFormatting>
  <conditionalFormatting sqref="K86:L86">
    <cfRule type="containsBlanks" dxfId="225" priority="147">
      <formula>LEN(TRIM(K86))=0</formula>
    </cfRule>
  </conditionalFormatting>
  <conditionalFormatting sqref="J92:J94">
    <cfRule type="containsBlanks" dxfId="224" priority="156">
      <formula>LEN(TRIM(J92))=0</formula>
    </cfRule>
  </conditionalFormatting>
  <conditionalFormatting sqref="G86:H86 N86:O86 G87">
    <cfRule type="containsBlanks" dxfId="223" priority="146">
      <formula>LEN(TRIM(G86))=0</formula>
    </cfRule>
  </conditionalFormatting>
  <conditionalFormatting sqref="K88:L88">
    <cfRule type="containsBlanks" dxfId="222" priority="155">
      <formula>LEN(TRIM(K88))=0</formula>
    </cfRule>
  </conditionalFormatting>
  <conditionalFormatting sqref="G88:H88 N88:O88">
    <cfRule type="containsBlanks" dxfId="221" priority="154">
      <formula>LEN(TRIM(G88))=0</formula>
    </cfRule>
  </conditionalFormatting>
  <conditionalFormatting sqref="F88 I88">
    <cfRule type="containsBlanks" dxfId="220" priority="153">
      <formula>LEN(TRIM(F88))=0</formula>
    </cfRule>
  </conditionalFormatting>
  <conditionalFormatting sqref="J88">
    <cfRule type="containsBlanks" dxfId="219" priority="152">
      <formula>LEN(TRIM(J88))=0</formula>
    </cfRule>
  </conditionalFormatting>
  <conditionalFormatting sqref="F86 I86">
    <cfRule type="containsBlanks" dxfId="218" priority="145">
      <formula>LEN(TRIM(F86))=0</formula>
    </cfRule>
  </conditionalFormatting>
  <conditionalFormatting sqref="J86">
    <cfRule type="containsBlanks" dxfId="217" priority="144">
      <formula>LEN(TRIM(J86))=0</formula>
    </cfRule>
  </conditionalFormatting>
  <conditionalFormatting sqref="C91:E91">
    <cfRule type="containsBlanks" dxfId="216" priority="143">
      <formula>LEN(TRIM(C91))=0</formula>
    </cfRule>
  </conditionalFormatting>
  <conditionalFormatting sqref="K91:L91">
    <cfRule type="containsBlanks" dxfId="215" priority="142">
      <formula>LEN(TRIM(K91))=0</formula>
    </cfRule>
  </conditionalFormatting>
  <conditionalFormatting sqref="K87:L87">
    <cfRule type="containsBlanks" dxfId="214" priority="151">
      <formula>LEN(TRIM(K87))=0</formula>
    </cfRule>
  </conditionalFormatting>
  <conditionalFormatting sqref="H87 N87:O87">
    <cfRule type="containsBlanks" dxfId="213" priority="150">
      <formula>LEN(TRIM(H87))=0</formula>
    </cfRule>
  </conditionalFormatting>
  <conditionalFormatting sqref="G91:H91 N91:O91">
    <cfRule type="containsBlanks" dxfId="212" priority="141">
      <formula>LEN(TRIM(G91))=0</formula>
    </cfRule>
  </conditionalFormatting>
  <conditionalFormatting sqref="F91 I91">
    <cfRule type="containsBlanks" dxfId="211" priority="140">
      <formula>LEN(TRIM(F91))=0</formula>
    </cfRule>
  </conditionalFormatting>
  <conditionalFormatting sqref="J91">
    <cfRule type="containsBlanks" dxfId="210" priority="139">
      <formula>LEN(TRIM(J91))=0</formula>
    </cfRule>
  </conditionalFormatting>
  <conditionalFormatting sqref="C90:E90 C93:E94">
    <cfRule type="containsBlanks" dxfId="209" priority="138">
      <formula>LEN(TRIM(C90))=0</formula>
    </cfRule>
  </conditionalFormatting>
  <conditionalFormatting sqref="K90:L90">
    <cfRule type="containsBlanks" dxfId="208" priority="137">
      <formula>LEN(TRIM(K90))=0</formula>
    </cfRule>
  </conditionalFormatting>
  <conditionalFormatting sqref="G90:H90 N90:O90">
    <cfRule type="containsBlanks" dxfId="207" priority="136">
      <formula>LEN(TRIM(G90))=0</formula>
    </cfRule>
  </conditionalFormatting>
  <conditionalFormatting sqref="F90 I90">
    <cfRule type="containsBlanks" dxfId="206" priority="135">
      <formula>LEN(TRIM(F90))=0</formula>
    </cfRule>
  </conditionalFormatting>
  <conditionalFormatting sqref="J90">
    <cfRule type="containsBlanks" dxfId="205" priority="134">
      <formula>LEN(TRIM(J90))=0</formula>
    </cfRule>
  </conditionalFormatting>
  <conditionalFormatting sqref="C89:E89">
    <cfRule type="containsBlanks" dxfId="204" priority="133">
      <formula>LEN(TRIM(C89))=0</formula>
    </cfRule>
  </conditionalFormatting>
  <conditionalFormatting sqref="K89:L89">
    <cfRule type="containsBlanks" dxfId="203" priority="132">
      <formula>LEN(TRIM(K89))=0</formula>
    </cfRule>
  </conditionalFormatting>
  <conditionalFormatting sqref="G89:H89 N89:O89">
    <cfRule type="containsBlanks" dxfId="202" priority="131">
      <formula>LEN(TRIM(G89))=0</formula>
    </cfRule>
  </conditionalFormatting>
  <conditionalFormatting sqref="F89 I89">
    <cfRule type="containsBlanks" dxfId="201" priority="130">
      <formula>LEN(TRIM(F89))=0</formula>
    </cfRule>
  </conditionalFormatting>
  <conditionalFormatting sqref="J89">
    <cfRule type="containsBlanks" dxfId="200" priority="129">
      <formula>LEN(TRIM(J89))=0</formula>
    </cfRule>
  </conditionalFormatting>
  <conditionalFormatting sqref="K108:L109">
    <cfRule type="containsBlanks" dxfId="199" priority="128">
      <formula>LEN(TRIM(K108))=0</formula>
    </cfRule>
  </conditionalFormatting>
  <conditionalFormatting sqref="G108:H109 C108:E110 N108:O109 N95:N104 G105:G106">
    <cfRule type="containsBlanks" dxfId="198" priority="127">
      <formula>LEN(TRIM(C95))=0</formula>
    </cfRule>
  </conditionalFormatting>
  <conditionalFormatting sqref="F108:F109 I108:I109">
    <cfRule type="containsBlanks" dxfId="197" priority="126">
      <formula>LEN(TRIM(F108))=0</formula>
    </cfRule>
  </conditionalFormatting>
  <conditionalFormatting sqref="J108:J109">
    <cfRule type="containsBlanks" dxfId="196" priority="125">
      <formula>LEN(TRIM(J108))=0</formula>
    </cfRule>
  </conditionalFormatting>
  <conditionalFormatting sqref="O106">
    <cfRule type="containsBlanks" dxfId="195" priority="115">
      <formula>LEN(TRIM(O106))=0</formula>
    </cfRule>
  </conditionalFormatting>
  <conditionalFormatting sqref="K107:L107">
    <cfRule type="containsBlanks" dxfId="194" priority="124">
      <formula>LEN(TRIM(K107))=0</formula>
    </cfRule>
  </conditionalFormatting>
  <conditionalFormatting sqref="G107:H107 O107">
    <cfRule type="containsBlanks" dxfId="193" priority="123">
      <formula>LEN(TRIM(G107))=0</formula>
    </cfRule>
  </conditionalFormatting>
  <conditionalFormatting sqref="F107 I107">
    <cfRule type="containsBlanks" dxfId="192" priority="122">
      <formula>LEN(TRIM(F107))=0</formula>
    </cfRule>
  </conditionalFormatting>
  <conditionalFormatting sqref="J107">
    <cfRule type="containsBlanks" dxfId="191" priority="121">
      <formula>LEN(TRIM(J107))=0</formula>
    </cfRule>
  </conditionalFormatting>
  <conditionalFormatting sqref="K105:L106">
    <cfRule type="containsBlanks" dxfId="190" priority="120">
      <formula>LEN(TRIM(K105))=0</formula>
    </cfRule>
  </conditionalFormatting>
  <conditionalFormatting sqref="C105:E107 H105:H106 N105:N106">
    <cfRule type="containsBlanks" dxfId="189" priority="119">
      <formula>LEN(TRIM(C105))=0</formula>
    </cfRule>
  </conditionalFormatting>
  <conditionalFormatting sqref="I105:I106 F105:F106">
    <cfRule type="containsBlanks" dxfId="188" priority="118">
      <formula>LEN(TRIM(F105))=0</formula>
    </cfRule>
  </conditionalFormatting>
  <conditionalFormatting sqref="J105:J106">
    <cfRule type="containsBlanks" dxfId="187" priority="117">
      <formula>LEN(TRIM(J105))=0</formula>
    </cfRule>
  </conditionalFormatting>
  <conditionalFormatting sqref="O96:O103 O105">
    <cfRule type="containsBlanks" dxfId="186" priority="116">
      <formula>LEN(TRIM(O96))=0</formula>
    </cfRule>
  </conditionalFormatting>
  <conditionalFormatting sqref="C111:F115 I111:L115">
    <cfRule type="containsBlanks" dxfId="185" priority="114">
      <formula>LEN(TRIM(C111))=0</formula>
    </cfRule>
  </conditionalFormatting>
  <conditionalFormatting sqref="G111:H115 N111:N115 M95:M115">
    <cfRule type="containsBlanks" dxfId="184" priority="113">
      <formula>LEN(TRIM(G95))=0</formula>
    </cfRule>
  </conditionalFormatting>
  <conditionalFormatting sqref="O112:O115">
    <cfRule type="containsBlanks" dxfId="183" priority="112">
      <formula>LEN(TRIM(O112))=0</formula>
    </cfRule>
  </conditionalFormatting>
  <conditionalFormatting sqref="M33:M59">
    <cfRule type="containsBlanks" dxfId="182" priority="111">
      <formula>LEN(TRIM(M33))=0</formula>
    </cfRule>
  </conditionalFormatting>
  <conditionalFormatting sqref="M60:M94">
    <cfRule type="containsBlanks" dxfId="181" priority="110">
      <formula>LEN(TRIM(M60))=0</formula>
    </cfRule>
  </conditionalFormatting>
  <conditionalFormatting sqref="M157">
    <cfRule type="containsBlanks" dxfId="180" priority="108">
      <formula>LEN(TRIM(M157))=0</formula>
    </cfRule>
  </conditionalFormatting>
  <conditionalFormatting sqref="N39">
    <cfRule type="containsBlanks" dxfId="179" priority="105">
      <formula>LEN(TRIM(N39))=0</formula>
    </cfRule>
  </conditionalFormatting>
  <conditionalFormatting sqref="N70">
    <cfRule type="containsBlanks" dxfId="178" priority="104">
      <formula>LEN(TRIM(N70))=0</formula>
    </cfRule>
  </conditionalFormatting>
  <conditionalFormatting sqref="N107">
    <cfRule type="containsBlanks" dxfId="177" priority="103">
      <formula>LEN(TRIM(N107))=0</formula>
    </cfRule>
  </conditionalFormatting>
  <conditionalFormatting sqref="N145">
    <cfRule type="containsBlanks" dxfId="176" priority="102">
      <formula>LEN(TRIM(N145))=0</formula>
    </cfRule>
  </conditionalFormatting>
  <conditionalFormatting sqref="M146">
    <cfRule type="containsBlanks" dxfId="175" priority="101">
      <formula>LEN(TRIM(M146))=0</formula>
    </cfRule>
  </conditionalFormatting>
  <conditionalFormatting sqref="M158">
    <cfRule type="containsBlanks" dxfId="174" priority="100">
      <formula>LEN(TRIM(M158))=0</formula>
    </cfRule>
  </conditionalFormatting>
  <conditionalFormatting sqref="M147">
    <cfRule type="containsBlanks" dxfId="173" priority="99">
      <formula>LEN(TRIM(M147))=0</formula>
    </cfRule>
  </conditionalFormatting>
  <conditionalFormatting sqref="N146">
    <cfRule type="containsBlanks" dxfId="172" priority="98">
      <formula>LEN(TRIM(N146))=0</formula>
    </cfRule>
  </conditionalFormatting>
  <conditionalFormatting sqref="N159:N160">
    <cfRule type="containsBlanks" dxfId="171" priority="96">
      <formula>LEN(TRIM(N159))=0</formula>
    </cfRule>
  </conditionalFormatting>
  <conditionalFormatting sqref="N159:N160">
    <cfRule type="containsBlanks" dxfId="170" priority="95">
      <formula>LEN(TRIM(N159))=0</formula>
    </cfRule>
  </conditionalFormatting>
  <conditionalFormatting sqref="O220">
    <cfRule type="containsBlanks" dxfId="169" priority="94">
      <formula>LEN(TRIM(O220))=0</formula>
    </cfRule>
  </conditionalFormatting>
  <conditionalFormatting sqref="M205">
    <cfRule type="containsBlanks" dxfId="168" priority="93">
      <formula>LEN(TRIM(M205))=0</formula>
    </cfRule>
  </conditionalFormatting>
  <conditionalFormatting sqref="M216">
    <cfRule type="containsBlanks" dxfId="167" priority="92">
      <formula>LEN(TRIM(M216))=0</formula>
    </cfRule>
  </conditionalFormatting>
  <conditionalFormatting sqref="I159:L160 C159:C160 E159:F160">
    <cfRule type="containsBlanks" dxfId="166" priority="91">
      <formula>LEN(TRIM(C159))=0</formula>
    </cfRule>
  </conditionalFormatting>
  <conditionalFormatting sqref="G159:H160 M159:M160 O159:O160">
    <cfRule type="containsBlanks" dxfId="165" priority="90">
      <formula>LEN(TRIM(G159))=0</formula>
    </cfRule>
  </conditionalFormatting>
  <conditionalFormatting sqref="N146">
    <cfRule type="containsBlanks" dxfId="164" priority="89">
      <formula>LEN(TRIM(N146))=0</formula>
    </cfRule>
  </conditionalFormatting>
  <conditionalFormatting sqref="N158">
    <cfRule type="containsBlanks" dxfId="163" priority="87">
      <formula>LEN(TRIM(N158))=0</formula>
    </cfRule>
  </conditionalFormatting>
  <conditionalFormatting sqref="N158">
    <cfRule type="containsBlanks" dxfId="162" priority="86">
      <formula>LEN(TRIM(N158))=0</formula>
    </cfRule>
  </conditionalFormatting>
  <conditionalFormatting sqref="O111">
    <cfRule type="containsBlanks" dxfId="161" priority="85">
      <formula>LEN(TRIM(O111))=0</formula>
    </cfRule>
  </conditionalFormatting>
  <conditionalFormatting sqref="O95">
    <cfRule type="containsBlanks" dxfId="160" priority="84">
      <formula>LEN(TRIM(O95))=0</formula>
    </cfRule>
  </conditionalFormatting>
  <conditionalFormatting sqref="O74">
    <cfRule type="containsBlanks" dxfId="159" priority="83">
      <formula>LEN(TRIM(O74))=0</formula>
    </cfRule>
  </conditionalFormatting>
  <conditionalFormatting sqref="O60">
    <cfRule type="containsBlanks" dxfId="158" priority="82">
      <formula>LEN(TRIM(O60))=0</formula>
    </cfRule>
  </conditionalFormatting>
  <conditionalFormatting sqref="N264:N265">
    <cfRule type="containsBlanks" dxfId="157" priority="78">
      <formula>LEN(TRIM(N264))=0</formula>
    </cfRule>
  </conditionalFormatting>
  <conditionalFormatting sqref="N264:N265">
    <cfRule type="containsBlanks" dxfId="156" priority="77">
      <formula>LEN(TRIM(N264))=0</formula>
    </cfRule>
  </conditionalFormatting>
  <conditionalFormatting sqref="I264:L265 F264:F265 C264:C267">
    <cfRule type="containsBlanks" dxfId="155" priority="76">
      <formula>LEN(TRIM(C264))=0</formula>
    </cfRule>
  </conditionalFormatting>
  <conditionalFormatting sqref="M264:M265 O264:O265 G264:H265">
    <cfRule type="containsBlanks" dxfId="154" priority="75">
      <formula>LEN(TRIM(G264))=0</formula>
    </cfRule>
  </conditionalFormatting>
  <conditionalFormatting sqref="C268 F268 L268:O268 H268:J268">
    <cfRule type="containsBlanks" dxfId="153" priority="74">
      <formula>LEN(TRIM(C268))=0</formula>
    </cfRule>
  </conditionalFormatting>
  <conditionalFormatting sqref="H406 G420:H421">
    <cfRule type="containsBlanks" dxfId="152" priority="73">
      <formula>LEN(TRIM(G406))=0</formula>
    </cfRule>
  </conditionalFormatting>
  <conditionalFormatting sqref="H414">
    <cfRule type="containsBlanks" dxfId="151" priority="70">
      <formula>LEN(TRIM(H414))=0</formula>
    </cfRule>
  </conditionalFormatting>
  <conditionalFormatting sqref="H414">
    <cfRule type="containsBlanks" dxfId="150" priority="69">
      <formula>LEN(TRIM(H414))=0</formula>
    </cfRule>
  </conditionalFormatting>
  <conditionalFormatting sqref="H412">
    <cfRule type="containsBlanks" dxfId="149" priority="68">
      <formula>LEN(TRIM(H412))=0</formula>
    </cfRule>
  </conditionalFormatting>
  <conditionalFormatting sqref="H401">
    <cfRule type="containsBlanks" dxfId="148" priority="66">
      <formula>LEN(TRIM(H401))=0</formula>
    </cfRule>
  </conditionalFormatting>
  <conditionalFormatting sqref="O406 O420:O421">
    <cfRule type="containsBlanks" dxfId="147" priority="65">
      <formula>LEN(TRIM(O406))=0</formula>
    </cfRule>
  </conditionalFormatting>
  <conditionalFormatting sqref="O414:O419">
    <cfRule type="containsBlanks" dxfId="146" priority="63">
      <formula>LEN(TRIM(O414))=0</formula>
    </cfRule>
  </conditionalFormatting>
  <conditionalFormatting sqref="O414:O419">
    <cfRule type="containsBlanks" dxfId="145" priority="62">
      <formula>LEN(TRIM(O414))=0</formula>
    </cfRule>
  </conditionalFormatting>
  <conditionalFormatting sqref="O412:O413">
    <cfRule type="containsBlanks" dxfId="144" priority="61">
      <formula>LEN(TRIM(O412))=0</formula>
    </cfRule>
  </conditionalFormatting>
  <conditionalFormatting sqref="O401">
    <cfRule type="containsBlanks" dxfId="143" priority="59">
      <formula>LEN(TRIM(O401))=0</formula>
    </cfRule>
  </conditionalFormatting>
  <conditionalFormatting sqref="G422">
    <cfRule type="containsBlanks" dxfId="142" priority="58">
      <formula>LEN(TRIM(G422))=0</formula>
    </cfRule>
  </conditionalFormatting>
  <conditionalFormatting sqref="H432:H433">
    <cfRule type="containsBlanks" dxfId="141" priority="57">
      <formula>LEN(TRIM(H432))=0</formula>
    </cfRule>
  </conditionalFormatting>
  <conditionalFormatting sqref="O432:O433">
    <cfRule type="containsBlanks" dxfId="140" priority="56">
      <formula>LEN(TRIM(O432))=0</formula>
    </cfRule>
  </conditionalFormatting>
  <conditionalFormatting sqref="O434:O438">
    <cfRule type="containsBlanks" dxfId="139" priority="55">
      <formula>LEN(TRIM(O434))=0</formula>
    </cfRule>
  </conditionalFormatting>
  <conditionalFormatting sqref="O434:O438">
    <cfRule type="containsBlanks" dxfId="138" priority="54">
      <formula>LEN(TRIM(O434))=0</formula>
    </cfRule>
  </conditionalFormatting>
  <conditionalFormatting sqref="H416:H419">
    <cfRule type="containsBlanks" dxfId="137" priority="53">
      <formula>LEN(TRIM(H416))=0</formula>
    </cfRule>
  </conditionalFormatting>
  <conditionalFormatting sqref="O402:O403">
    <cfRule type="containsBlanks" dxfId="136" priority="52">
      <formula>LEN(TRIM(O402))=0</formula>
    </cfRule>
  </conditionalFormatting>
  <conditionalFormatting sqref="H424:H426">
    <cfRule type="containsBlanks" dxfId="135" priority="51">
      <formula>LEN(TRIM(H424))=0</formula>
    </cfRule>
  </conditionalFormatting>
  <conditionalFormatting sqref="A401">
    <cfRule type="containsBlanks" dxfId="134" priority="50">
      <formula>LEN(TRIM(A401))=0</formula>
    </cfRule>
  </conditionalFormatting>
  <conditionalFormatting sqref="A423">
    <cfRule type="containsBlanks" dxfId="133" priority="49">
      <formula>LEN(TRIM(A423))=0</formula>
    </cfRule>
  </conditionalFormatting>
  <conditionalFormatting sqref="G31">
    <cfRule type="containsBlanks" dxfId="132" priority="46">
      <formula>LEN(TRIM(G31))=0</formula>
    </cfRule>
  </conditionalFormatting>
  <conditionalFormatting sqref="H413">
    <cfRule type="containsBlanks" dxfId="131" priority="44">
      <formula>LEN(TRIM(H413))=0</formula>
    </cfRule>
  </conditionalFormatting>
  <conditionalFormatting sqref="H403">
    <cfRule type="containsBlanks" dxfId="130" priority="43">
      <formula>LEN(TRIM(H403))=0</formula>
    </cfRule>
  </conditionalFormatting>
  <conditionalFormatting sqref="D371:L371 N371:O371">
    <cfRule type="containsBlanks" dxfId="129" priority="42">
      <formula>LEN(TRIM(D371))=0</formula>
    </cfRule>
  </conditionalFormatting>
  <conditionalFormatting sqref="C370:O370">
    <cfRule type="containsBlanks" dxfId="128" priority="41">
      <formula>LEN(TRIM(C370))=0</formula>
    </cfRule>
  </conditionalFormatting>
  <conditionalFormatting sqref="C369:O369">
    <cfRule type="containsBlanks" dxfId="127" priority="40">
      <formula>LEN(TRIM(C369))=0</formula>
    </cfRule>
  </conditionalFormatting>
  <conditionalFormatting sqref="C371">
    <cfRule type="containsBlanks" dxfId="126" priority="39">
      <formula>LEN(TRIM(C371))=0</formula>
    </cfRule>
  </conditionalFormatting>
  <conditionalFormatting sqref="C375 C378">
    <cfRule type="containsBlanks" dxfId="125" priority="38">
      <formula>LEN(TRIM(C375))=0</formula>
    </cfRule>
  </conditionalFormatting>
  <conditionalFormatting sqref="M371">
    <cfRule type="containsBlanks" dxfId="124" priority="37">
      <formula>LEN(TRIM(M371))=0</formula>
    </cfRule>
  </conditionalFormatting>
  <conditionalFormatting sqref="M375:M378">
    <cfRule type="containsBlanks" dxfId="123" priority="36">
      <formula>LEN(TRIM(M375))=0</formula>
    </cfRule>
  </conditionalFormatting>
  <conditionalFormatting sqref="D372:L372 O372">
    <cfRule type="containsBlanks" dxfId="122" priority="35">
      <formula>LEN(TRIM(D372))=0</formula>
    </cfRule>
  </conditionalFormatting>
  <conditionalFormatting sqref="C372">
    <cfRule type="containsBlanks" dxfId="121" priority="34">
      <formula>LEN(TRIM(C372))=0</formula>
    </cfRule>
  </conditionalFormatting>
  <conditionalFormatting sqref="M372">
    <cfRule type="containsBlanks" dxfId="120" priority="33">
      <formula>LEN(TRIM(M372))=0</formula>
    </cfRule>
  </conditionalFormatting>
  <conditionalFormatting sqref="D373:L373 N373:O373">
    <cfRule type="containsBlanks" dxfId="119" priority="32">
      <formula>LEN(TRIM(D373))=0</formula>
    </cfRule>
  </conditionalFormatting>
  <conditionalFormatting sqref="C373">
    <cfRule type="containsBlanks" dxfId="118" priority="31">
      <formula>LEN(TRIM(C373))=0</formula>
    </cfRule>
  </conditionalFormatting>
  <conditionalFormatting sqref="M373">
    <cfRule type="containsBlanks" dxfId="117" priority="30">
      <formula>LEN(TRIM(M373))=0</formula>
    </cfRule>
  </conditionalFormatting>
  <conditionalFormatting sqref="D374:L374 O374">
    <cfRule type="containsBlanks" dxfId="116" priority="29">
      <formula>LEN(TRIM(D374))=0</formula>
    </cfRule>
  </conditionalFormatting>
  <conditionalFormatting sqref="C374">
    <cfRule type="containsBlanks" dxfId="115" priority="28">
      <formula>LEN(TRIM(C374))=0</formula>
    </cfRule>
  </conditionalFormatting>
  <conditionalFormatting sqref="M374">
    <cfRule type="containsBlanks" dxfId="114" priority="27">
      <formula>LEN(TRIM(M374))=0</formula>
    </cfRule>
  </conditionalFormatting>
  <conditionalFormatting sqref="G58">
    <cfRule type="containsBlanks" dxfId="113" priority="26">
      <formula>LEN(TRIM(G58))=0</formula>
    </cfRule>
  </conditionalFormatting>
  <conditionalFormatting sqref="G93">
    <cfRule type="containsBlanks" dxfId="112" priority="25">
      <formula>LEN(TRIM(G93))=0</formula>
    </cfRule>
  </conditionalFormatting>
  <conditionalFormatting sqref="G439">
    <cfRule type="containsBlanks" dxfId="111" priority="23">
      <formula>LEN(TRIM(G439))=0</formula>
    </cfRule>
  </conditionalFormatting>
  <conditionalFormatting sqref="G268">
    <cfRule type="containsBlanks" dxfId="110" priority="22">
      <formula>LEN(TRIM(G268))=0</formula>
    </cfRule>
  </conditionalFormatting>
  <conditionalFormatting sqref="G202">
    <cfRule type="containsBlanks" dxfId="109" priority="21">
      <formula>LEN(TRIM(G202))=0</formula>
    </cfRule>
  </conditionalFormatting>
  <conditionalFormatting sqref="G132">
    <cfRule type="containsBlanks" dxfId="108" priority="20">
      <formula>LEN(TRIM(G132))=0</formula>
    </cfRule>
  </conditionalFormatting>
  <conditionalFormatting sqref="O83">
    <cfRule type="containsBlanks" dxfId="107" priority="19">
      <formula>LEN(TRIM(O83))=0</formula>
    </cfRule>
  </conditionalFormatting>
  <conditionalFormatting sqref="D376:L376">
    <cfRule type="containsBlanks" dxfId="106" priority="18">
      <formula>LEN(TRIM(D376))=0</formula>
    </cfRule>
  </conditionalFormatting>
  <conditionalFormatting sqref="C376">
    <cfRule type="containsBlanks" dxfId="105" priority="17">
      <formula>LEN(TRIM(C376))=0</formula>
    </cfRule>
  </conditionalFormatting>
  <conditionalFormatting sqref="D377:F377 H377:L377">
    <cfRule type="containsBlanks" dxfId="104" priority="16">
      <formula>LEN(TRIM(D377))=0</formula>
    </cfRule>
  </conditionalFormatting>
  <conditionalFormatting sqref="C377">
    <cfRule type="containsBlanks" dxfId="103" priority="15">
      <formula>LEN(TRIM(C377))=0</formula>
    </cfRule>
  </conditionalFormatting>
  <conditionalFormatting sqref="G377">
    <cfRule type="containsBlanks" dxfId="102" priority="14">
      <formula>LEN(TRIM(G377))=0</formula>
    </cfRule>
  </conditionalFormatting>
  <conditionalFormatting sqref="N372">
    <cfRule type="containsBlanks" dxfId="101" priority="13">
      <formula>LEN(TRIM(N372))=0</formula>
    </cfRule>
  </conditionalFormatting>
  <conditionalFormatting sqref="N374">
    <cfRule type="containsBlanks" dxfId="100" priority="12">
      <formula>LEN(TRIM(N374))=0</formula>
    </cfRule>
  </conditionalFormatting>
  <conditionalFormatting sqref="O104">
    <cfRule type="containsBlanks" dxfId="99" priority="11">
      <formula>LEN(TRIM(O104))=0</formula>
    </cfRule>
  </conditionalFormatting>
  <conditionalFormatting sqref="O68">
    <cfRule type="containsBlanks" dxfId="98" priority="10">
      <formula>LEN(TRIM(O68))=0</formula>
    </cfRule>
  </conditionalFormatting>
  <conditionalFormatting sqref="O37">
    <cfRule type="containsBlanks" dxfId="97" priority="9">
      <formula>LEN(TRIM(O37))=0</formula>
    </cfRule>
  </conditionalFormatting>
  <conditionalFormatting sqref="O10">
    <cfRule type="containsBlanks" dxfId="96" priority="8">
      <formula>LEN(TRIM(O10))=0</formula>
    </cfRule>
  </conditionalFormatting>
  <conditionalFormatting sqref="C399:O399">
    <cfRule type="containsBlanks" dxfId="95" priority="7">
      <formula>LEN(TRIM(C399))=0</formula>
    </cfRule>
  </conditionalFormatting>
  <conditionalFormatting sqref="O462">
    <cfRule type="containsBlanks" dxfId="94" priority="6">
      <formula>LEN(TRIM(O462))=0</formula>
    </cfRule>
  </conditionalFormatting>
  <conditionalFormatting sqref="O462">
    <cfRule type="containsBlanks" dxfId="93" priority="5">
      <formula>LEN(TRIM(O462))=0</formula>
    </cfRule>
  </conditionalFormatting>
  <conditionalFormatting sqref="O488:O490">
    <cfRule type="containsBlanks" dxfId="92" priority="4">
      <formula>LEN(TRIM(O488))=0</formula>
    </cfRule>
  </conditionalFormatting>
  <conditionalFormatting sqref="O488:O490">
    <cfRule type="containsBlanks" dxfId="91" priority="3">
      <formula>LEN(TRIM(O488))=0</formula>
    </cfRule>
  </conditionalFormatting>
  <conditionalFormatting sqref="O463:O464">
    <cfRule type="containsBlanks" dxfId="90" priority="2">
      <formula>LEN(TRIM(O463))=0</formula>
    </cfRule>
  </conditionalFormatting>
  <conditionalFormatting sqref="O463:O464">
    <cfRule type="containsBlanks" dxfId="89" priority="1">
      <formula>LEN(TRIM(O463))=0</formula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8EDA6948-714B-429B-A935-E2011E63EF1F}">
          <x14:formula1>
            <xm:f>'Input keuzevariabelen'!$B$11:$B$20</xm:f>
          </x14:formula1>
          <xm:sqref>C439:C442 C8:C296 C300:C369 C379:C382</xm:sqref>
        </x14:dataValidation>
        <x14:dataValidation type="list" allowBlank="1" showInputMessage="1" showErrorMessage="1" xr:uid="{61C5E734-F815-4509-B868-73D1F1497BB0}">
          <x14:formula1>
            <xm:f>'Input keuzevariabelen'!$B$11:$B$21</xm:f>
          </x14:formula1>
          <xm:sqref>C297:C299</xm:sqref>
        </x14:dataValidation>
        <x14:dataValidation type="list" allowBlank="1" showInputMessage="1" showErrorMessage="1" xr:uid="{D4A2ABF7-22B1-408F-8905-200A3A0CA23D}">
          <x14:formula1>
            <xm:f>'Input keuzevariabelen'!$B$11:$B$31</xm:f>
          </x14:formula1>
          <xm:sqref>C383:C438 C443:C572</xm:sqref>
        </x14:dataValidation>
        <x14:dataValidation type="list" allowBlank="1" showInputMessage="1" showErrorMessage="1" xr:uid="{0E1EC433-D006-BE4F-A8C6-A1A8A7D9CCCB}">
          <x14:formula1>
            <xm:f>'Input keuzevariabelen'!$B$11:$B$30</xm:f>
          </x14:formula1>
          <xm:sqref>C370:C378</xm:sqref>
        </x14:dataValidation>
        <x14:dataValidation type="list" allowBlank="1" showInputMessage="1" showErrorMessage="1" xr:uid="{303C3EEB-2F47-4B4D-93FD-DB63F7CB063D}">
          <x14:formula1>
            <xm:f>'Input keuzevariabelen'!$C$11:$C$17</xm:f>
          </x14:formula1>
          <xm:sqref>D8:D572</xm:sqref>
        </x14:dataValidation>
        <x14:dataValidation type="list" allowBlank="1" showInputMessage="1" showErrorMessage="1" xr:uid="{C558C1F0-EB1E-4E2B-AFD0-58C0B289B876}">
          <x14:formula1>
            <xm:f>'Input keuzevariabelen'!$D$11:$D$12</xm:f>
          </x14:formula1>
          <xm:sqref>E8:E572</xm:sqref>
        </x14:dataValidation>
        <x14:dataValidation type="list" allowBlank="1" showInputMessage="1" showErrorMessage="1" xr:uid="{328292F0-D400-4BC3-8915-8D6C70EF9EFE}">
          <x14:formula1>
            <xm:f>'Input keuzevariabelen'!$E$11:$E$29</xm:f>
          </x14:formula1>
          <xm:sqref>G8:G572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24"/>
  <sheetViews>
    <sheetView topLeftCell="A108" workbookViewId="0">
      <selection activeCell="J140" sqref="J140"/>
    </sheetView>
  </sheetViews>
  <sheetFormatPr defaultColWidth="12.5" defaultRowHeight="15" customHeight="1" x14ac:dyDescent="0.3"/>
  <cols>
    <col min="1" max="1" width="14.5" style="14" customWidth="1"/>
    <col min="2" max="2" width="34.5" style="14" customWidth="1"/>
    <col min="3" max="3" width="19" style="14" customWidth="1"/>
    <col min="4" max="4" width="21.5" style="14" bestFit="1" customWidth="1"/>
    <col min="5" max="5" width="46.5" style="14" bestFit="1" customWidth="1"/>
    <col min="6" max="6" width="10" style="14" bestFit="1" customWidth="1"/>
    <col min="7" max="7" width="11" style="14" bestFit="1" customWidth="1"/>
    <col min="8" max="8" width="20" style="14" bestFit="1" customWidth="1"/>
    <col min="9" max="9" width="17" style="14" bestFit="1" customWidth="1"/>
    <col min="10" max="26" width="7.5" style="14" customWidth="1"/>
    <col min="27" max="16384" width="12.5" style="14"/>
  </cols>
  <sheetData>
    <row r="1" spans="1:26" ht="14.25" customHeigh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45.75" customHeight="1" x14ac:dyDescent="0.3">
      <c r="A3" s="5"/>
      <c r="B3" s="5"/>
      <c r="C3" s="172" t="s">
        <v>81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" customHeight="1" thickBot="1" x14ac:dyDescent="0.35">
      <c r="A9" s="5"/>
      <c r="B9" s="364" t="s">
        <v>77</v>
      </c>
      <c r="C9" s="365"/>
      <c r="D9" s="365"/>
      <c r="E9" s="365"/>
      <c r="F9" s="365"/>
      <c r="G9" s="365"/>
      <c r="H9" s="365"/>
      <c r="I9" s="365"/>
      <c r="J9" s="36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 thickTop="1" thickBot="1" x14ac:dyDescent="0.35">
      <c r="A10" s="5"/>
      <c r="B10" s="165" t="s">
        <v>82</v>
      </c>
      <c r="C10" s="166" t="s">
        <v>83</v>
      </c>
      <c r="D10" s="166" t="s">
        <v>69</v>
      </c>
      <c r="E10" s="166" t="s">
        <v>70</v>
      </c>
      <c r="F10" s="167" t="s">
        <v>84</v>
      </c>
      <c r="G10" s="166" t="s">
        <v>44</v>
      </c>
      <c r="H10" s="166" t="s">
        <v>72</v>
      </c>
      <c r="I10" s="168" t="s">
        <v>44</v>
      </c>
      <c r="J10" s="168" t="s">
        <v>3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 thickTop="1" thickBot="1" x14ac:dyDescent="0.35">
      <c r="A11" s="5"/>
      <c r="B11" s="178" t="s">
        <v>111</v>
      </c>
      <c r="C11" s="138">
        <v>2016</v>
      </c>
      <c r="D11" s="138" t="s">
        <v>20</v>
      </c>
      <c r="E11" s="138" t="s">
        <v>97</v>
      </c>
      <c r="F11" s="138" t="s">
        <v>107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 thickBot="1" x14ac:dyDescent="0.35">
      <c r="A12" s="5"/>
      <c r="B12" s="157" t="s">
        <v>147</v>
      </c>
      <c r="C12" s="132">
        <f>C11+1</f>
        <v>2017</v>
      </c>
      <c r="D12" s="132" t="s">
        <v>16</v>
      </c>
      <c r="E12" s="132" t="s">
        <v>85</v>
      </c>
      <c r="F12" s="132" t="s">
        <v>107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thickTop="1" thickBot="1" x14ac:dyDescent="0.35">
      <c r="A13" s="5"/>
      <c r="B13" s="160" t="s">
        <v>150</v>
      </c>
      <c r="C13" s="132">
        <f t="shared" ref="C13:C21" si="0">C12+1</f>
        <v>2018</v>
      </c>
      <c r="D13" s="151"/>
      <c r="E13" s="138" t="s">
        <v>5</v>
      </c>
      <c r="F13" s="138">
        <v>1</v>
      </c>
      <c r="G13" s="138" t="s">
        <v>24</v>
      </c>
      <c r="H13" s="138">
        <v>1884</v>
      </c>
      <c r="I13" s="139" t="s">
        <v>25</v>
      </c>
      <c r="J13" s="160">
        <v>2015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 thickBot="1" x14ac:dyDescent="0.35">
      <c r="A14" s="5"/>
      <c r="B14" s="160" t="s">
        <v>158</v>
      </c>
      <c r="C14" s="132">
        <f t="shared" si="0"/>
        <v>2019</v>
      </c>
      <c r="D14" s="151"/>
      <c r="E14" s="132" t="s">
        <v>31</v>
      </c>
      <c r="F14" s="132">
        <v>1</v>
      </c>
      <c r="G14" s="132" t="s">
        <v>6</v>
      </c>
      <c r="H14" s="132">
        <v>3309</v>
      </c>
      <c r="I14" s="141" t="s">
        <v>26</v>
      </c>
      <c r="J14" s="160">
        <v>2015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 thickBot="1" x14ac:dyDescent="0.35">
      <c r="A15" s="5"/>
      <c r="B15" s="157" t="s">
        <v>159</v>
      </c>
      <c r="C15" s="132">
        <f t="shared" si="0"/>
        <v>2020</v>
      </c>
      <c r="D15" s="151"/>
      <c r="E15" s="132" t="s">
        <v>32</v>
      </c>
      <c r="F15" s="132">
        <v>1</v>
      </c>
      <c r="G15" s="132" t="s">
        <v>6</v>
      </c>
      <c r="H15" s="132">
        <v>3309</v>
      </c>
      <c r="I15" s="141" t="s">
        <v>26</v>
      </c>
      <c r="J15" s="160">
        <v>2015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thickBot="1" x14ac:dyDescent="0.35">
      <c r="A16" s="5"/>
      <c r="B16" s="157" t="s">
        <v>160</v>
      </c>
      <c r="C16" s="132">
        <f t="shared" si="0"/>
        <v>2021</v>
      </c>
      <c r="D16" s="151"/>
      <c r="E16" s="132" t="s">
        <v>92</v>
      </c>
      <c r="F16" s="132">
        <v>1</v>
      </c>
      <c r="G16" s="132" t="s">
        <v>6</v>
      </c>
      <c r="H16" s="132">
        <v>2884</v>
      </c>
      <c r="I16" s="141" t="s">
        <v>26</v>
      </c>
      <c r="J16" s="160">
        <v>2015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thickBot="1" x14ac:dyDescent="0.35">
      <c r="A17" s="5"/>
      <c r="B17" s="160" t="s">
        <v>161</v>
      </c>
      <c r="C17" s="132">
        <f t="shared" si="0"/>
        <v>2022</v>
      </c>
      <c r="D17" s="151"/>
      <c r="E17" s="132" t="s">
        <v>106</v>
      </c>
      <c r="F17" s="132">
        <v>1</v>
      </c>
      <c r="G17" s="132" t="s">
        <v>6</v>
      </c>
      <c r="H17" s="132">
        <v>345</v>
      </c>
      <c r="I17" s="141" t="s">
        <v>26</v>
      </c>
      <c r="J17" s="160">
        <v>2015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25" customHeight="1" thickBot="1" x14ac:dyDescent="0.35">
      <c r="A18" s="5"/>
      <c r="B18" s="160" t="s">
        <v>167</v>
      </c>
      <c r="C18" s="132">
        <f t="shared" si="0"/>
        <v>2023</v>
      </c>
      <c r="D18" s="151"/>
      <c r="E18" s="132" t="s">
        <v>90</v>
      </c>
      <c r="F18" s="132">
        <v>1</v>
      </c>
      <c r="G18" s="132" t="s">
        <v>6</v>
      </c>
      <c r="H18" s="132">
        <v>1805</v>
      </c>
      <c r="I18" s="141" t="s">
        <v>26</v>
      </c>
      <c r="J18" s="160">
        <v>2015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25" customHeight="1" thickBot="1" x14ac:dyDescent="0.35">
      <c r="A19" s="5"/>
      <c r="B19" s="157" t="s">
        <v>168</v>
      </c>
      <c r="C19" s="132">
        <f t="shared" si="0"/>
        <v>2024</v>
      </c>
      <c r="D19" s="151"/>
      <c r="E19" s="132" t="s">
        <v>100</v>
      </c>
      <c r="F19" s="132">
        <v>1</v>
      </c>
      <c r="G19" s="132" t="s">
        <v>101</v>
      </c>
      <c r="H19" s="132">
        <v>2728</v>
      </c>
      <c r="I19" s="141" t="s">
        <v>102</v>
      </c>
      <c r="J19" s="160">
        <v>2015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 thickBot="1" x14ac:dyDescent="0.35">
      <c r="A20" s="5"/>
      <c r="B20" s="255" t="s">
        <v>217</v>
      </c>
      <c r="C20" s="132">
        <f t="shared" si="0"/>
        <v>2025</v>
      </c>
      <c r="D20" s="151"/>
      <c r="E20" s="132" t="s">
        <v>91</v>
      </c>
      <c r="F20" s="132">
        <v>3</v>
      </c>
      <c r="G20" s="132" t="s">
        <v>6</v>
      </c>
      <c r="H20" s="132">
        <v>260</v>
      </c>
      <c r="I20" s="141" t="s">
        <v>26</v>
      </c>
      <c r="J20" s="160">
        <v>2015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 thickBot="1" x14ac:dyDescent="0.35">
      <c r="A21" s="5"/>
      <c r="B21" s="256" t="s">
        <v>220</v>
      </c>
      <c r="C21" s="132">
        <f t="shared" si="0"/>
        <v>2026</v>
      </c>
      <c r="D21" s="151"/>
      <c r="E21" s="132" t="s">
        <v>30</v>
      </c>
      <c r="F21" s="132">
        <v>2</v>
      </c>
      <c r="G21" s="132" t="s">
        <v>9</v>
      </c>
      <c r="H21" s="132">
        <v>526</v>
      </c>
      <c r="I21" s="141" t="s">
        <v>27</v>
      </c>
      <c r="J21" s="160">
        <v>2015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 thickBot="1" x14ac:dyDescent="0.35">
      <c r="A22" s="5"/>
      <c r="B22" s="256" t="s">
        <v>260</v>
      </c>
      <c r="C22" s="151"/>
      <c r="D22" s="151"/>
      <c r="E22" s="132" t="s">
        <v>29</v>
      </c>
      <c r="F22" s="132">
        <v>2</v>
      </c>
      <c r="G22" s="132" t="s">
        <v>9</v>
      </c>
      <c r="H22" s="132">
        <v>0</v>
      </c>
      <c r="I22" s="141" t="s">
        <v>27</v>
      </c>
      <c r="J22" s="160">
        <v>2015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 thickBot="1" x14ac:dyDescent="0.35">
      <c r="A23" s="13"/>
      <c r="B23" s="160" t="s">
        <v>261</v>
      </c>
      <c r="C23" s="151"/>
      <c r="D23" s="151"/>
      <c r="E23" s="132" t="s">
        <v>108</v>
      </c>
      <c r="F23" s="132">
        <v>2</v>
      </c>
      <c r="G23" s="132" t="s">
        <v>9</v>
      </c>
      <c r="H23" s="132">
        <v>526</v>
      </c>
      <c r="I23" s="141" t="s">
        <v>27</v>
      </c>
      <c r="J23" s="160">
        <v>2015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4.25" customHeight="1" thickBot="1" x14ac:dyDescent="0.35">
      <c r="A24" s="5"/>
      <c r="B24" s="160" t="s">
        <v>262</v>
      </c>
      <c r="C24" s="151"/>
      <c r="D24" s="151"/>
      <c r="E24" s="132" t="s">
        <v>105</v>
      </c>
      <c r="F24" s="132">
        <v>2</v>
      </c>
      <c r="G24" s="132" t="s">
        <v>104</v>
      </c>
      <c r="H24" s="132">
        <v>11300</v>
      </c>
      <c r="I24" s="141" t="s">
        <v>103</v>
      </c>
      <c r="J24" s="160">
        <v>2015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thickBot="1" x14ac:dyDescent="0.35">
      <c r="A25" s="5"/>
      <c r="B25" s="160" t="s">
        <v>263</v>
      </c>
      <c r="C25" s="151"/>
      <c r="D25" s="151"/>
      <c r="E25" s="132" t="s">
        <v>12</v>
      </c>
      <c r="F25" s="169" t="s">
        <v>34</v>
      </c>
      <c r="G25" s="132" t="s">
        <v>10</v>
      </c>
      <c r="H25" s="132">
        <v>220</v>
      </c>
      <c r="I25" s="141" t="s">
        <v>28</v>
      </c>
      <c r="J25" s="160">
        <v>2015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 thickBot="1" x14ac:dyDescent="0.35">
      <c r="A26" s="5"/>
      <c r="B26" s="160" t="s">
        <v>354</v>
      </c>
      <c r="C26" s="151"/>
      <c r="D26" s="151"/>
      <c r="E26" s="132" t="s">
        <v>96</v>
      </c>
      <c r="F26" s="169" t="s">
        <v>34</v>
      </c>
      <c r="G26" s="132" t="s">
        <v>10</v>
      </c>
      <c r="H26" s="132">
        <v>61</v>
      </c>
      <c r="I26" s="141" t="s">
        <v>28</v>
      </c>
      <c r="J26" s="160">
        <v>2015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 thickBot="1" x14ac:dyDescent="0.35">
      <c r="A27" s="5"/>
      <c r="B27" s="160" t="s">
        <v>265</v>
      </c>
      <c r="C27" s="152"/>
      <c r="D27" s="152"/>
      <c r="E27" s="132" t="s">
        <v>93</v>
      </c>
      <c r="F27" s="169" t="s">
        <v>34</v>
      </c>
      <c r="G27" s="132" t="s">
        <v>10</v>
      </c>
      <c r="H27" s="132">
        <v>297</v>
      </c>
      <c r="I27" s="141" t="s">
        <v>28</v>
      </c>
      <c r="J27" s="160">
        <v>2015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thickBot="1" x14ac:dyDescent="0.35">
      <c r="A28" s="5"/>
      <c r="B28" s="160" t="s">
        <v>266</v>
      </c>
      <c r="C28" s="171"/>
      <c r="D28" s="171"/>
      <c r="E28" s="132" t="s">
        <v>94</v>
      </c>
      <c r="F28" s="169" t="s">
        <v>34</v>
      </c>
      <c r="G28" s="132" t="s">
        <v>10</v>
      </c>
      <c r="H28" s="132">
        <v>200</v>
      </c>
      <c r="I28" s="141" t="s">
        <v>28</v>
      </c>
      <c r="J28" s="160">
        <v>2015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thickBot="1" x14ac:dyDescent="0.35">
      <c r="A29" s="5"/>
      <c r="B29" s="160" t="s">
        <v>280</v>
      </c>
      <c r="C29" s="5"/>
      <c r="D29" s="5"/>
      <c r="E29" s="193" t="s">
        <v>95</v>
      </c>
      <c r="F29" s="199" t="s">
        <v>34</v>
      </c>
      <c r="G29" s="193" t="s">
        <v>10</v>
      </c>
      <c r="H29" s="193">
        <v>147</v>
      </c>
      <c r="I29" s="194" t="s">
        <v>28</v>
      </c>
      <c r="J29" s="200">
        <v>2015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 thickBot="1" x14ac:dyDescent="0.35">
      <c r="A30" s="5"/>
      <c r="B30" s="160" t="s">
        <v>282</v>
      </c>
      <c r="C30" s="5"/>
      <c r="D30" s="5"/>
      <c r="E30" s="201" t="s">
        <v>5</v>
      </c>
      <c r="F30" s="201">
        <v>1</v>
      </c>
      <c r="G30" s="201" t="s">
        <v>24</v>
      </c>
      <c r="H30" s="201">
        <v>1884</v>
      </c>
      <c r="I30" s="202" t="s">
        <v>25</v>
      </c>
      <c r="J30" s="183">
        <v>2016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thickBot="1" x14ac:dyDescent="0.35">
      <c r="A31" s="5"/>
      <c r="B31" s="160" t="s">
        <v>365</v>
      </c>
      <c r="C31" s="5"/>
      <c r="D31" s="5"/>
      <c r="E31" s="132" t="s">
        <v>31</v>
      </c>
      <c r="F31" s="132">
        <v>1</v>
      </c>
      <c r="G31" s="132" t="s">
        <v>6</v>
      </c>
      <c r="H31" s="132">
        <v>3309</v>
      </c>
      <c r="I31" s="141" t="s">
        <v>26</v>
      </c>
      <c r="J31" s="160">
        <v>2016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thickBot="1" x14ac:dyDescent="0.35">
      <c r="A32" s="13"/>
      <c r="B32" s="13"/>
      <c r="C32" s="13"/>
      <c r="D32" s="13"/>
      <c r="E32" s="132" t="s">
        <v>32</v>
      </c>
      <c r="F32" s="132">
        <v>1</v>
      </c>
      <c r="G32" s="132" t="s">
        <v>6</v>
      </c>
      <c r="H32" s="132">
        <v>3309</v>
      </c>
      <c r="I32" s="141" t="s">
        <v>26</v>
      </c>
      <c r="J32" s="160">
        <v>2016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4.25" customHeight="1" thickBot="1" x14ac:dyDescent="0.35">
      <c r="A33" s="5"/>
      <c r="B33" s="5"/>
      <c r="C33" s="5"/>
      <c r="D33" s="5"/>
      <c r="E33" s="132" t="s">
        <v>92</v>
      </c>
      <c r="F33" s="132">
        <v>1</v>
      </c>
      <c r="G33" s="132" t="s">
        <v>6</v>
      </c>
      <c r="H33" s="132">
        <v>2884</v>
      </c>
      <c r="I33" s="141" t="s">
        <v>26</v>
      </c>
      <c r="J33" s="160">
        <v>2016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 thickBot="1" x14ac:dyDescent="0.35">
      <c r="A34" s="5"/>
      <c r="B34" s="5"/>
      <c r="C34" s="5"/>
      <c r="D34" s="5"/>
      <c r="E34" s="132" t="s">
        <v>106</v>
      </c>
      <c r="F34" s="132">
        <v>1</v>
      </c>
      <c r="G34" s="132" t="s">
        <v>6</v>
      </c>
      <c r="H34" s="132">
        <v>345</v>
      </c>
      <c r="I34" s="141" t="s">
        <v>26</v>
      </c>
      <c r="J34" s="160">
        <v>2016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thickBot="1" x14ac:dyDescent="0.35">
      <c r="A35" s="5"/>
      <c r="B35" s="5"/>
      <c r="C35" s="5"/>
      <c r="D35" s="5"/>
      <c r="E35" s="132" t="s">
        <v>90</v>
      </c>
      <c r="F35" s="132">
        <v>1</v>
      </c>
      <c r="G35" s="132" t="s">
        <v>6</v>
      </c>
      <c r="H35" s="132">
        <v>1805</v>
      </c>
      <c r="I35" s="141" t="s">
        <v>26</v>
      </c>
      <c r="J35" s="160">
        <v>2016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 thickBot="1" x14ac:dyDescent="0.35">
      <c r="A36" s="5"/>
      <c r="B36" s="5"/>
      <c r="C36" s="5"/>
      <c r="D36" s="5"/>
      <c r="E36" s="132" t="s">
        <v>100</v>
      </c>
      <c r="F36" s="132">
        <v>1</v>
      </c>
      <c r="G36" s="132" t="s">
        <v>101</v>
      </c>
      <c r="H36" s="132">
        <v>2728</v>
      </c>
      <c r="I36" s="141" t="s">
        <v>102</v>
      </c>
      <c r="J36" s="160">
        <v>2016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thickBot="1" x14ac:dyDescent="0.35">
      <c r="A37" s="5"/>
      <c r="B37" s="5"/>
      <c r="C37" s="5"/>
      <c r="D37" s="5"/>
      <c r="E37" s="132" t="s">
        <v>91</v>
      </c>
      <c r="F37" s="132">
        <v>3</v>
      </c>
      <c r="G37" s="132" t="s">
        <v>6</v>
      </c>
      <c r="H37" s="132">
        <v>260</v>
      </c>
      <c r="I37" s="141" t="s">
        <v>26</v>
      </c>
      <c r="J37" s="160">
        <v>2016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thickBot="1" x14ac:dyDescent="0.35">
      <c r="A38" s="13"/>
      <c r="B38" s="13"/>
      <c r="C38" s="13"/>
      <c r="D38" s="13"/>
      <c r="E38" s="132" t="s">
        <v>30</v>
      </c>
      <c r="F38" s="132">
        <v>2</v>
      </c>
      <c r="G38" s="132" t="s">
        <v>9</v>
      </c>
      <c r="H38" s="132">
        <v>526</v>
      </c>
      <c r="I38" s="141" t="s">
        <v>27</v>
      </c>
      <c r="J38" s="160">
        <v>2016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4.25" customHeight="1" thickBot="1" x14ac:dyDescent="0.35">
      <c r="A39" s="5"/>
      <c r="B39" s="5"/>
      <c r="C39" s="5"/>
      <c r="D39" s="5"/>
      <c r="E39" s="132" t="s">
        <v>29</v>
      </c>
      <c r="F39" s="132">
        <v>2</v>
      </c>
      <c r="G39" s="132" t="s">
        <v>9</v>
      </c>
      <c r="H39" s="132">
        <v>0</v>
      </c>
      <c r="I39" s="141" t="s">
        <v>27</v>
      </c>
      <c r="J39" s="160">
        <v>2016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thickBot="1" x14ac:dyDescent="0.35">
      <c r="A40" s="13"/>
      <c r="B40" s="170"/>
      <c r="C40" s="151"/>
      <c r="D40" s="151"/>
      <c r="E40" s="132" t="s">
        <v>108</v>
      </c>
      <c r="F40" s="132">
        <v>2</v>
      </c>
      <c r="G40" s="132" t="s">
        <v>9</v>
      </c>
      <c r="H40" s="132">
        <f>H38</f>
        <v>526</v>
      </c>
      <c r="I40" s="141" t="s">
        <v>27</v>
      </c>
      <c r="J40" s="160">
        <v>2016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4.25" customHeight="1" thickBot="1" x14ac:dyDescent="0.35">
      <c r="A41" s="5"/>
      <c r="B41" s="5"/>
      <c r="C41" s="5"/>
      <c r="D41" s="5"/>
      <c r="E41" s="132" t="s">
        <v>105</v>
      </c>
      <c r="F41" s="132">
        <v>2</v>
      </c>
      <c r="G41" s="132" t="s">
        <v>104</v>
      </c>
      <c r="H41" s="132">
        <v>35970</v>
      </c>
      <c r="I41" s="141" t="s">
        <v>103</v>
      </c>
      <c r="J41" s="160">
        <v>2016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thickBot="1" x14ac:dyDescent="0.35">
      <c r="A42" s="5"/>
      <c r="B42" s="5"/>
      <c r="C42" s="5"/>
      <c r="D42" s="5"/>
      <c r="E42" s="132" t="s">
        <v>12</v>
      </c>
      <c r="F42" s="169" t="s">
        <v>34</v>
      </c>
      <c r="G42" s="132" t="s">
        <v>10</v>
      </c>
      <c r="H42" s="132">
        <v>220</v>
      </c>
      <c r="I42" s="141" t="s">
        <v>28</v>
      </c>
      <c r="J42" s="160">
        <v>2016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thickBot="1" x14ac:dyDescent="0.35">
      <c r="A43" s="5"/>
      <c r="B43" s="5"/>
      <c r="C43" s="5"/>
      <c r="D43" s="5"/>
      <c r="E43" s="132" t="s">
        <v>96</v>
      </c>
      <c r="F43" s="169" t="s">
        <v>34</v>
      </c>
      <c r="G43" s="132" t="s">
        <v>10</v>
      </c>
      <c r="H43" s="132">
        <v>61</v>
      </c>
      <c r="I43" s="141" t="s">
        <v>28</v>
      </c>
      <c r="J43" s="160">
        <v>2016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thickBot="1" x14ac:dyDescent="0.35">
      <c r="A44" s="5"/>
      <c r="B44" s="5"/>
      <c r="C44" s="5"/>
      <c r="D44" s="5"/>
      <c r="E44" s="132" t="s">
        <v>93</v>
      </c>
      <c r="F44" s="169" t="s">
        <v>34</v>
      </c>
      <c r="G44" s="132" t="s">
        <v>10</v>
      </c>
      <c r="H44" s="132">
        <v>297</v>
      </c>
      <c r="I44" s="141" t="s">
        <v>28</v>
      </c>
      <c r="J44" s="160">
        <v>2016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thickBot="1" x14ac:dyDescent="0.35">
      <c r="A45" s="5"/>
      <c r="B45" s="5"/>
      <c r="C45" s="5"/>
      <c r="D45" s="5"/>
      <c r="E45" s="132" t="s">
        <v>94</v>
      </c>
      <c r="F45" s="169" t="s">
        <v>34</v>
      </c>
      <c r="G45" s="132" t="s">
        <v>10</v>
      </c>
      <c r="H45" s="132">
        <v>200</v>
      </c>
      <c r="I45" s="141" t="s">
        <v>28</v>
      </c>
      <c r="J45" s="160">
        <v>2016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3">
      <c r="A46" s="5"/>
      <c r="B46" s="5"/>
      <c r="C46" s="5"/>
      <c r="D46" s="5"/>
      <c r="E46" s="193" t="s">
        <v>95</v>
      </c>
      <c r="F46" s="199" t="s">
        <v>34</v>
      </c>
      <c r="G46" s="193" t="s">
        <v>10</v>
      </c>
      <c r="H46" s="193">
        <v>147</v>
      </c>
      <c r="I46" s="194" t="s">
        <v>28</v>
      </c>
      <c r="J46" s="200">
        <v>2016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thickBot="1" x14ac:dyDescent="0.35">
      <c r="A47" s="5"/>
      <c r="B47" s="5"/>
      <c r="C47" s="5"/>
      <c r="D47" s="5"/>
      <c r="E47" s="201" t="s">
        <v>5</v>
      </c>
      <c r="F47" s="201">
        <v>1</v>
      </c>
      <c r="G47" s="201" t="s">
        <v>24</v>
      </c>
      <c r="H47" s="201">
        <v>1890</v>
      </c>
      <c r="I47" s="202" t="s">
        <v>25</v>
      </c>
      <c r="J47" s="183">
        <v>2017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thickBot="1" x14ac:dyDescent="0.35">
      <c r="A48" s="5"/>
      <c r="B48" s="5"/>
      <c r="C48" s="5"/>
      <c r="D48" s="5"/>
      <c r="E48" s="132" t="s">
        <v>31</v>
      </c>
      <c r="F48" s="132">
        <v>1</v>
      </c>
      <c r="G48" s="132" t="s">
        <v>6</v>
      </c>
      <c r="H48" s="132">
        <v>3309</v>
      </c>
      <c r="I48" s="141" t="s">
        <v>26</v>
      </c>
      <c r="J48" s="160">
        <v>2017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thickBot="1" x14ac:dyDescent="0.35">
      <c r="A49" s="13"/>
      <c r="B49" s="13"/>
      <c r="C49" s="13"/>
      <c r="D49" s="13"/>
      <c r="E49" s="132" t="s">
        <v>32</v>
      </c>
      <c r="F49" s="132">
        <v>1</v>
      </c>
      <c r="G49" s="132" t="s">
        <v>6</v>
      </c>
      <c r="H49" s="132">
        <v>3309</v>
      </c>
      <c r="I49" s="141" t="s">
        <v>26</v>
      </c>
      <c r="J49" s="160">
        <v>2017</v>
      </c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4.25" customHeight="1" thickBot="1" x14ac:dyDescent="0.35">
      <c r="A50" s="13"/>
      <c r="B50" s="13"/>
      <c r="C50" s="13"/>
      <c r="D50" s="13"/>
      <c r="E50" s="132" t="s">
        <v>92</v>
      </c>
      <c r="F50" s="132">
        <v>1</v>
      </c>
      <c r="G50" s="132" t="s">
        <v>6</v>
      </c>
      <c r="H50" s="132">
        <v>2884</v>
      </c>
      <c r="I50" s="141" t="s">
        <v>26</v>
      </c>
      <c r="J50" s="160">
        <v>2017</v>
      </c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4.25" customHeight="1" thickBot="1" x14ac:dyDescent="0.35">
      <c r="A51" s="13"/>
      <c r="B51" s="13"/>
      <c r="C51" s="13"/>
      <c r="D51" s="13"/>
      <c r="E51" s="132" t="s">
        <v>106</v>
      </c>
      <c r="F51" s="132">
        <v>1</v>
      </c>
      <c r="G51" s="132" t="s">
        <v>6</v>
      </c>
      <c r="H51" s="132">
        <v>345</v>
      </c>
      <c r="I51" s="141" t="s">
        <v>26</v>
      </c>
      <c r="J51" s="160">
        <v>2017</v>
      </c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4.25" customHeight="1" thickBot="1" x14ac:dyDescent="0.35">
      <c r="A52" s="5"/>
      <c r="B52" s="5"/>
      <c r="C52" s="5"/>
      <c r="D52" s="5"/>
      <c r="E52" s="132" t="s">
        <v>90</v>
      </c>
      <c r="F52" s="132">
        <v>1</v>
      </c>
      <c r="G52" s="132" t="s">
        <v>6</v>
      </c>
      <c r="H52" s="132">
        <v>1806</v>
      </c>
      <c r="I52" s="141" t="s">
        <v>26</v>
      </c>
      <c r="J52" s="160">
        <v>2017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thickBot="1" x14ac:dyDescent="0.35">
      <c r="A53" s="5"/>
      <c r="B53" s="5"/>
      <c r="C53" s="5"/>
      <c r="D53" s="5"/>
      <c r="E53" s="132" t="s">
        <v>100</v>
      </c>
      <c r="F53" s="132">
        <v>1</v>
      </c>
      <c r="G53" s="132" t="s">
        <v>101</v>
      </c>
      <c r="H53" s="132">
        <v>2728</v>
      </c>
      <c r="I53" s="141" t="s">
        <v>102</v>
      </c>
      <c r="J53" s="160">
        <v>2017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thickBot="1" x14ac:dyDescent="0.35">
      <c r="A54" s="5"/>
      <c r="B54" s="5"/>
      <c r="C54" s="5"/>
      <c r="D54" s="5"/>
      <c r="E54" s="132" t="s">
        <v>91</v>
      </c>
      <c r="F54" s="132">
        <v>3</v>
      </c>
      <c r="G54" s="132" t="s">
        <v>6</v>
      </c>
      <c r="H54" s="132">
        <v>260</v>
      </c>
      <c r="I54" s="141" t="s">
        <v>26</v>
      </c>
      <c r="J54" s="160">
        <v>2017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thickBot="1" x14ac:dyDescent="0.35">
      <c r="A55" s="13"/>
      <c r="B55" s="13"/>
      <c r="C55" s="13"/>
      <c r="D55" s="13"/>
      <c r="E55" s="132" t="s">
        <v>30</v>
      </c>
      <c r="F55" s="132">
        <v>2</v>
      </c>
      <c r="G55" s="132" t="s">
        <v>9</v>
      </c>
      <c r="H55" s="132">
        <v>526</v>
      </c>
      <c r="I55" s="141" t="s">
        <v>27</v>
      </c>
      <c r="J55" s="160">
        <v>2017</v>
      </c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4.25" customHeight="1" thickBot="1" x14ac:dyDescent="0.35">
      <c r="A56" s="5"/>
      <c r="B56" s="5"/>
      <c r="C56" s="5"/>
      <c r="D56" s="5"/>
      <c r="E56" s="132" t="s">
        <v>29</v>
      </c>
      <c r="F56" s="132">
        <v>2</v>
      </c>
      <c r="G56" s="132" t="s">
        <v>9</v>
      </c>
      <c r="H56" s="132">
        <v>0</v>
      </c>
      <c r="I56" s="141" t="s">
        <v>27</v>
      </c>
      <c r="J56" s="160">
        <v>2017</v>
      </c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thickBot="1" x14ac:dyDescent="0.35">
      <c r="A57" s="13"/>
      <c r="B57" s="13"/>
      <c r="C57" s="13"/>
      <c r="D57" s="13"/>
      <c r="E57" s="132" t="s">
        <v>108</v>
      </c>
      <c r="F57" s="132">
        <v>2</v>
      </c>
      <c r="G57" s="132" t="s">
        <v>9</v>
      </c>
      <c r="H57" s="132">
        <f>H55</f>
        <v>526</v>
      </c>
      <c r="I57" s="141" t="s">
        <v>27</v>
      </c>
      <c r="J57" s="160">
        <v>2017</v>
      </c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4.25" customHeight="1" thickBot="1" x14ac:dyDescent="0.35">
      <c r="A58" s="5"/>
      <c r="B58" s="5"/>
      <c r="C58" s="5"/>
      <c r="D58" s="5"/>
      <c r="E58" s="132" t="s">
        <v>105</v>
      </c>
      <c r="F58" s="132">
        <v>2</v>
      </c>
      <c r="G58" s="132" t="s">
        <v>104</v>
      </c>
      <c r="H58" s="132">
        <v>35970</v>
      </c>
      <c r="I58" s="141" t="s">
        <v>103</v>
      </c>
      <c r="J58" s="160">
        <v>2017</v>
      </c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thickBot="1" x14ac:dyDescent="0.35">
      <c r="A59" s="5"/>
      <c r="B59" s="5"/>
      <c r="C59" s="5"/>
      <c r="D59" s="5"/>
      <c r="E59" s="132" t="s">
        <v>12</v>
      </c>
      <c r="F59" s="169" t="s">
        <v>34</v>
      </c>
      <c r="G59" s="132" t="s">
        <v>10</v>
      </c>
      <c r="H59" s="132">
        <v>220</v>
      </c>
      <c r="I59" s="141" t="s">
        <v>28</v>
      </c>
      <c r="J59" s="160">
        <v>2017</v>
      </c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thickBot="1" x14ac:dyDescent="0.35">
      <c r="A60" s="5"/>
      <c r="B60" s="5"/>
      <c r="C60" s="5"/>
      <c r="D60" s="5"/>
      <c r="E60" s="132" t="s">
        <v>96</v>
      </c>
      <c r="F60" s="169" t="s">
        <v>34</v>
      </c>
      <c r="G60" s="132" t="s">
        <v>10</v>
      </c>
      <c r="H60" s="132">
        <v>36</v>
      </c>
      <c r="I60" s="141" t="s">
        <v>28</v>
      </c>
      <c r="J60" s="160">
        <v>2017</v>
      </c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thickBot="1" x14ac:dyDescent="0.35">
      <c r="A61" s="5"/>
      <c r="B61" s="5"/>
      <c r="C61" s="5"/>
      <c r="D61" s="5"/>
      <c r="E61" s="132" t="s">
        <v>93</v>
      </c>
      <c r="F61" s="169" t="s">
        <v>34</v>
      </c>
      <c r="G61" s="132" t="s">
        <v>10</v>
      </c>
      <c r="H61" s="132">
        <v>297</v>
      </c>
      <c r="I61" s="141" t="s">
        <v>28</v>
      </c>
      <c r="J61" s="160">
        <v>2017</v>
      </c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thickBot="1" x14ac:dyDescent="0.35">
      <c r="A62" s="5"/>
      <c r="B62" s="5"/>
      <c r="C62" s="5"/>
      <c r="D62" s="5"/>
      <c r="E62" s="132" t="s">
        <v>94</v>
      </c>
      <c r="F62" s="169" t="s">
        <v>34</v>
      </c>
      <c r="G62" s="132" t="s">
        <v>10</v>
      </c>
      <c r="H62" s="132">
        <v>200</v>
      </c>
      <c r="I62" s="141" t="s">
        <v>28</v>
      </c>
      <c r="J62" s="160">
        <v>2017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3">
      <c r="A63" s="5"/>
      <c r="B63" s="5"/>
      <c r="C63" s="5"/>
      <c r="D63" s="5"/>
      <c r="E63" s="193" t="s">
        <v>95</v>
      </c>
      <c r="F63" s="199" t="s">
        <v>34</v>
      </c>
      <c r="G63" s="193" t="s">
        <v>10</v>
      </c>
      <c r="H63" s="193">
        <v>147</v>
      </c>
      <c r="I63" s="194" t="s">
        <v>28</v>
      </c>
      <c r="J63" s="200">
        <v>2017</v>
      </c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thickBot="1" x14ac:dyDescent="0.35">
      <c r="A64" s="5"/>
      <c r="B64" s="5"/>
      <c r="C64" s="5"/>
      <c r="D64" s="5"/>
      <c r="E64" s="201" t="s">
        <v>5</v>
      </c>
      <c r="F64" s="201">
        <v>1</v>
      </c>
      <c r="G64" s="201" t="s">
        <v>24</v>
      </c>
      <c r="H64" s="201">
        <v>1890</v>
      </c>
      <c r="I64" s="202" t="s">
        <v>25</v>
      </c>
      <c r="J64" s="183">
        <v>2018</v>
      </c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thickBot="1" x14ac:dyDescent="0.35">
      <c r="A65" s="5"/>
      <c r="B65" s="5"/>
      <c r="C65" s="5"/>
      <c r="D65" s="5"/>
      <c r="E65" s="132" t="s">
        <v>31</v>
      </c>
      <c r="F65" s="132">
        <v>1</v>
      </c>
      <c r="G65" s="132" t="s">
        <v>6</v>
      </c>
      <c r="H65" s="132">
        <v>3309</v>
      </c>
      <c r="I65" s="141" t="s">
        <v>26</v>
      </c>
      <c r="J65" s="160">
        <v>2018</v>
      </c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thickBot="1" x14ac:dyDescent="0.35">
      <c r="A66" s="13"/>
      <c r="B66" s="13"/>
      <c r="C66" s="13"/>
      <c r="D66" s="13"/>
      <c r="E66" s="132" t="s">
        <v>32</v>
      </c>
      <c r="F66" s="132">
        <v>1</v>
      </c>
      <c r="G66" s="132" t="s">
        <v>6</v>
      </c>
      <c r="H66" s="132">
        <v>3309</v>
      </c>
      <c r="I66" s="141" t="s">
        <v>26</v>
      </c>
      <c r="J66" s="184">
        <v>2018</v>
      </c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4.25" customHeight="1" thickBot="1" x14ac:dyDescent="0.35">
      <c r="A67" s="13"/>
      <c r="B67" s="13"/>
      <c r="C67" s="13"/>
      <c r="D67" s="13"/>
      <c r="E67" s="132" t="s">
        <v>92</v>
      </c>
      <c r="F67" s="132">
        <v>1</v>
      </c>
      <c r="G67" s="132" t="s">
        <v>6</v>
      </c>
      <c r="H67" s="132">
        <v>2884</v>
      </c>
      <c r="I67" s="141" t="s">
        <v>26</v>
      </c>
      <c r="J67" s="160">
        <v>2018</v>
      </c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4.25" customHeight="1" thickBot="1" x14ac:dyDescent="0.35">
      <c r="A68" s="13"/>
      <c r="B68" s="13"/>
      <c r="C68" s="13"/>
      <c r="D68" s="13"/>
      <c r="E68" s="132" t="s">
        <v>106</v>
      </c>
      <c r="F68" s="132">
        <v>1</v>
      </c>
      <c r="G68" s="132" t="s">
        <v>6</v>
      </c>
      <c r="H68" s="132">
        <v>345</v>
      </c>
      <c r="I68" s="141" t="s">
        <v>26</v>
      </c>
      <c r="J68" s="184">
        <v>2018</v>
      </c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4.25" customHeight="1" thickBot="1" x14ac:dyDescent="0.35">
      <c r="A69" s="5"/>
      <c r="B69" s="5"/>
      <c r="C69" s="5"/>
      <c r="D69" s="5"/>
      <c r="E69" s="132" t="s">
        <v>90</v>
      </c>
      <c r="F69" s="132">
        <v>1</v>
      </c>
      <c r="G69" s="132" t="s">
        <v>6</v>
      </c>
      <c r="H69" s="132">
        <v>1806</v>
      </c>
      <c r="I69" s="141" t="s">
        <v>26</v>
      </c>
      <c r="J69" s="160">
        <v>2018</v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thickBot="1" x14ac:dyDescent="0.35">
      <c r="A70" s="5"/>
      <c r="B70" s="5"/>
      <c r="C70" s="5"/>
      <c r="D70" s="5"/>
      <c r="E70" s="132" t="s">
        <v>100</v>
      </c>
      <c r="F70" s="132">
        <v>1</v>
      </c>
      <c r="G70" s="132" t="s">
        <v>101</v>
      </c>
      <c r="H70" s="132">
        <v>2728</v>
      </c>
      <c r="I70" s="141" t="s">
        <v>102</v>
      </c>
      <c r="J70" s="184">
        <v>2018</v>
      </c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thickBot="1" x14ac:dyDescent="0.35">
      <c r="A71" s="5"/>
      <c r="B71" s="5"/>
      <c r="C71" s="5"/>
      <c r="D71" s="5"/>
      <c r="E71" s="132" t="s">
        <v>91</v>
      </c>
      <c r="F71" s="132">
        <v>3</v>
      </c>
      <c r="G71" s="132" t="s">
        <v>6</v>
      </c>
      <c r="H71" s="132">
        <v>260</v>
      </c>
      <c r="I71" s="141" t="s">
        <v>26</v>
      </c>
      <c r="J71" s="160">
        <v>2018</v>
      </c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thickBot="1" x14ac:dyDescent="0.35">
      <c r="A72" s="13"/>
      <c r="B72" s="13"/>
      <c r="C72" s="13"/>
      <c r="D72" s="13"/>
      <c r="E72" s="132" t="s">
        <v>30</v>
      </c>
      <c r="F72" s="132">
        <v>2</v>
      </c>
      <c r="G72" s="132" t="s">
        <v>9</v>
      </c>
      <c r="H72" s="132">
        <v>649</v>
      </c>
      <c r="I72" s="141" t="s">
        <v>27</v>
      </c>
      <c r="J72" s="184">
        <v>2018</v>
      </c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4.25" customHeight="1" thickBot="1" x14ac:dyDescent="0.35">
      <c r="A73" s="5"/>
      <c r="B73" s="5"/>
      <c r="C73" s="5"/>
      <c r="D73" s="5"/>
      <c r="E73" s="132" t="s">
        <v>29</v>
      </c>
      <c r="F73" s="132">
        <v>2</v>
      </c>
      <c r="G73" s="132" t="s">
        <v>9</v>
      </c>
      <c r="H73" s="132">
        <v>0</v>
      </c>
      <c r="I73" s="141" t="s">
        <v>27</v>
      </c>
      <c r="J73" s="160">
        <v>2018</v>
      </c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thickBot="1" x14ac:dyDescent="0.35">
      <c r="A74" s="13"/>
      <c r="B74" s="13"/>
      <c r="C74" s="13"/>
      <c r="D74" s="13"/>
      <c r="E74" s="132" t="s">
        <v>108</v>
      </c>
      <c r="F74" s="132">
        <v>2</v>
      </c>
      <c r="G74" s="132" t="s">
        <v>9</v>
      </c>
      <c r="H74" s="132">
        <f>H72</f>
        <v>649</v>
      </c>
      <c r="I74" s="141" t="s">
        <v>27</v>
      </c>
      <c r="J74" s="183">
        <v>2018</v>
      </c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4.25" customHeight="1" thickBot="1" x14ac:dyDescent="0.35">
      <c r="A75" s="5"/>
      <c r="B75" s="5"/>
      <c r="C75" s="5"/>
      <c r="D75" s="5"/>
      <c r="E75" s="132" t="s">
        <v>105</v>
      </c>
      <c r="F75" s="132">
        <v>2</v>
      </c>
      <c r="G75" s="132" t="s">
        <v>104</v>
      </c>
      <c r="H75" s="132">
        <v>35970</v>
      </c>
      <c r="I75" s="141" t="s">
        <v>103</v>
      </c>
      <c r="J75" s="184">
        <v>2018</v>
      </c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thickBot="1" x14ac:dyDescent="0.35">
      <c r="A76" s="5"/>
      <c r="B76" s="5"/>
      <c r="C76" s="5"/>
      <c r="D76" s="5"/>
      <c r="E76" s="132" t="s">
        <v>12</v>
      </c>
      <c r="F76" s="169" t="s">
        <v>34</v>
      </c>
      <c r="G76" s="132" t="s">
        <v>10</v>
      </c>
      <c r="H76" s="132">
        <v>220</v>
      </c>
      <c r="I76" s="141" t="s">
        <v>28</v>
      </c>
      <c r="J76" s="160">
        <v>2018</v>
      </c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thickBot="1" x14ac:dyDescent="0.35">
      <c r="A77" s="5"/>
      <c r="B77" s="5"/>
      <c r="C77" s="5"/>
      <c r="D77" s="5"/>
      <c r="E77" s="132" t="s">
        <v>96</v>
      </c>
      <c r="F77" s="169" t="s">
        <v>34</v>
      </c>
      <c r="G77" s="132" t="s">
        <v>10</v>
      </c>
      <c r="H77" s="132">
        <v>36</v>
      </c>
      <c r="I77" s="141" t="s">
        <v>28</v>
      </c>
      <c r="J77" s="184">
        <v>2018</v>
      </c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thickBot="1" x14ac:dyDescent="0.35">
      <c r="A78" s="5"/>
      <c r="B78" s="5"/>
      <c r="C78" s="5"/>
      <c r="D78" s="5"/>
      <c r="E78" s="132" t="s">
        <v>93</v>
      </c>
      <c r="F78" s="169" t="s">
        <v>34</v>
      </c>
      <c r="G78" s="132" t="s">
        <v>10</v>
      </c>
      <c r="H78" s="132">
        <v>297</v>
      </c>
      <c r="I78" s="141" t="s">
        <v>28</v>
      </c>
      <c r="J78" s="160">
        <v>2018</v>
      </c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thickBot="1" x14ac:dyDescent="0.35">
      <c r="A79" s="5"/>
      <c r="B79" s="5"/>
      <c r="C79" s="5"/>
      <c r="D79" s="5"/>
      <c r="E79" s="132" t="s">
        <v>94</v>
      </c>
      <c r="F79" s="169" t="s">
        <v>34</v>
      </c>
      <c r="G79" s="132" t="s">
        <v>10</v>
      </c>
      <c r="H79" s="132">
        <v>200</v>
      </c>
      <c r="I79" s="141" t="s">
        <v>28</v>
      </c>
      <c r="J79" s="184">
        <v>2018</v>
      </c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3">
      <c r="A80" s="5"/>
      <c r="B80" s="5"/>
      <c r="C80" s="5"/>
      <c r="D80" s="5"/>
      <c r="E80" s="193" t="s">
        <v>95</v>
      </c>
      <c r="F80" s="199" t="s">
        <v>34</v>
      </c>
      <c r="G80" s="193" t="s">
        <v>10</v>
      </c>
      <c r="H80" s="193">
        <v>147</v>
      </c>
      <c r="I80" s="194" t="s">
        <v>28</v>
      </c>
      <c r="J80" s="200">
        <v>2018</v>
      </c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thickBot="1" x14ac:dyDescent="0.35">
      <c r="A81" s="5"/>
      <c r="B81" s="5"/>
      <c r="C81" s="5"/>
      <c r="D81" s="5"/>
      <c r="E81" s="201" t="s">
        <v>5</v>
      </c>
      <c r="F81" s="201">
        <v>1</v>
      </c>
      <c r="G81" s="201" t="s">
        <v>24</v>
      </c>
      <c r="H81" s="201">
        <v>1890</v>
      </c>
      <c r="I81" s="202" t="s">
        <v>25</v>
      </c>
      <c r="J81" s="183">
        <v>2019</v>
      </c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thickBot="1" x14ac:dyDescent="0.35">
      <c r="A82" s="5"/>
      <c r="B82" s="5"/>
      <c r="C82" s="5"/>
      <c r="D82" s="5"/>
      <c r="E82" s="132" t="s">
        <v>31</v>
      </c>
      <c r="F82" s="132">
        <v>1</v>
      </c>
      <c r="G82" s="132" t="s">
        <v>6</v>
      </c>
      <c r="H82" s="132">
        <v>3309</v>
      </c>
      <c r="I82" s="141" t="s">
        <v>26</v>
      </c>
      <c r="J82" s="160">
        <v>2019</v>
      </c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thickBot="1" x14ac:dyDescent="0.35">
      <c r="A83" s="13"/>
      <c r="B83" s="13"/>
      <c r="C83" s="13"/>
      <c r="D83" s="13"/>
      <c r="E83" s="132" t="s">
        <v>32</v>
      </c>
      <c r="F83" s="132">
        <v>1</v>
      </c>
      <c r="G83" s="132" t="s">
        <v>6</v>
      </c>
      <c r="H83" s="132">
        <v>3309</v>
      </c>
      <c r="I83" s="141" t="s">
        <v>26</v>
      </c>
      <c r="J83" s="184">
        <v>2019</v>
      </c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4.25" customHeight="1" thickBot="1" x14ac:dyDescent="0.35">
      <c r="A84" s="13"/>
      <c r="B84" s="13"/>
      <c r="C84" s="13"/>
      <c r="D84" s="13"/>
      <c r="E84" s="132" t="s">
        <v>92</v>
      </c>
      <c r="F84" s="132">
        <v>1</v>
      </c>
      <c r="G84" s="132" t="s">
        <v>6</v>
      </c>
      <c r="H84" s="132">
        <v>2884</v>
      </c>
      <c r="I84" s="141" t="s">
        <v>26</v>
      </c>
      <c r="J84" s="160">
        <v>2019</v>
      </c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4.25" customHeight="1" thickBot="1" x14ac:dyDescent="0.35">
      <c r="A85" s="13"/>
      <c r="B85" s="13"/>
      <c r="C85" s="13"/>
      <c r="D85" s="13"/>
      <c r="E85" s="132" t="s">
        <v>106</v>
      </c>
      <c r="F85" s="132">
        <v>1</v>
      </c>
      <c r="G85" s="132" t="s">
        <v>6</v>
      </c>
      <c r="H85" s="132">
        <v>345</v>
      </c>
      <c r="I85" s="141" t="s">
        <v>26</v>
      </c>
      <c r="J85" s="184">
        <v>2019</v>
      </c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4.25" customHeight="1" thickBot="1" x14ac:dyDescent="0.35">
      <c r="A86" s="5"/>
      <c r="B86" s="5"/>
      <c r="C86" s="5"/>
      <c r="D86" s="5"/>
      <c r="E86" s="132" t="s">
        <v>90</v>
      </c>
      <c r="F86" s="132">
        <v>1</v>
      </c>
      <c r="G86" s="132" t="s">
        <v>6</v>
      </c>
      <c r="H86" s="132">
        <v>1806</v>
      </c>
      <c r="I86" s="141" t="s">
        <v>26</v>
      </c>
      <c r="J86" s="160">
        <v>2019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thickBot="1" x14ac:dyDescent="0.35">
      <c r="A87" s="5"/>
      <c r="B87" s="5"/>
      <c r="C87" s="5"/>
      <c r="D87" s="5"/>
      <c r="E87" s="132" t="s">
        <v>100</v>
      </c>
      <c r="F87" s="132">
        <v>1</v>
      </c>
      <c r="G87" s="132" t="s">
        <v>101</v>
      </c>
      <c r="H87" s="132">
        <v>2728</v>
      </c>
      <c r="I87" s="141" t="s">
        <v>102</v>
      </c>
      <c r="J87" s="184">
        <v>2019</v>
      </c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thickBot="1" x14ac:dyDescent="0.35">
      <c r="A88" s="5"/>
      <c r="B88" s="5"/>
      <c r="C88" s="5"/>
      <c r="D88" s="5"/>
      <c r="E88" s="132" t="s">
        <v>91</v>
      </c>
      <c r="F88" s="132">
        <v>3</v>
      </c>
      <c r="G88" s="132" t="s">
        <v>6</v>
      </c>
      <c r="H88" s="132">
        <v>260</v>
      </c>
      <c r="I88" s="141" t="s">
        <v>26</v>
      </c>
      <c r="J88" s="160">
        <v>2019</v>
      </c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thickBot="1" x14ac:dyDescent="0.35">
      <c r="A89" s="13"/>
      <c r="B89" s="13"/>
      <c r="C89" s="13"/>
      <c r="D89" s="13"/>
      <c r="E89" s="132" t="s">
        <v>30</v>
      </c>
      <c r="F89" s="132">
        <v>2</v>
      </c>
      <c r="G89" s="132" t="s">
        <v>9</v>
      </c>
      <c r="H89" s="132">
        <v>649</v>
      </c>
      <c r="I89" s="141" t="s">
        <v>27</v>
      </c>
      <c r="J89" s="184">
        <v>2019</v>
      </c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4.25" customHeight="1" thickBot="1" x14ac:dyDescent="0.35">
      <c r="A90" s="5"/>
      <c r="B90" s="5"/>
      <c r="C90" s="5"/>
      <c r="D90" s="5"/>
      <c r="E90" s="132" t="s">
        <v>29</v>
      </c>
      <c r="F90" s="132">
        <v>2</v>
      </c>
      <c r="G90" s="132" t="s">
        <v>9</v>
      </c>
      <c r="H90" s="132">
        <v>0</v>
      </c>
      <c r="I90" s="141" t="s">
        <v>27</v>
      </c>
      <c r="J90" s="160">
        <v>2019</v>
      </c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thickBot="1" x14ac:dyDescent="0.35">
      <c r="A91" s="13"/>
      <c r="B91" s="13"/>
      <c r="C91" s="13"/>
      <c r="D91" s="13"/>
      <c r="E91" s="132" t="s">
        <v>108</v>
      </c>
      <c r="F91" s="132">
        <v>2</v>
      </c>
      <c r="G91" s="132" t="s">
        <v>9</v>
      </c>
      <c r="H91" s="132">
        <f>H89</f>
        <v>649</v>
      </c>
      <c r="I91" s="141" t="s">
        <v>27</v>
      </c>
      <c r="J91" s="183">
        <v>2019</v>
      </c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4.25" customHeight="1" thickBot="1" x14ac:dyDescent="0.35">
      <c r="A92" s="5"/>
      <c r="B92" s="5"/>
      <c r="C92" s="5"/>
      <c r="D92" s="5"/>
      <c r="E92" s="132" t="s">
        <v>105</v>
      </c>
      <c r="F92" s="132">
        <v>2</v>
      </c>
      <c r="G92" s="132" t="s">
        <v>104</v>
      </c>
      <c r="H92" s="132">
        <v>35970</v>
      </c>
      <c r="I92" s="141" t="s">
        <v>103</v>
      </c>
      <c r="J92" s="184">
        <v>2019</v>
      </c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thickBot="1" x14ac:dyDescent="0.35">
      <c r="A93" s="5"/>
      <c r="B93" s="5"/>
      <c r="C93" s="5"/>
      <c r="D93" s="5"/>
      <c r="E93" s="132" t="s">
        <v>12</v>
      </c>
      <c r="F93" s="169" t="s">
        <v>34</v>
      </c>
      <c r="G93" s="132" t="s">
        <v>10</v>
      </c>
      <c r="H93" s="132">
        <v>220</v>
      </c>
      <c r="I93" s="141" t="s">
        <v>28</v>
      </c>
      <c r="J93" s="160">
        <v>2019</v>
      </c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thickBot="1" x14ac:dyDescent="0.35">
      <c r="A94" s="5"/>
      <c r="B94" s="5"/>
      <c r="C94" s="5"/>
      <c r="D94" s="5"/>
      <c r="E94" s="132" t="s">
        <v>96</v>
      </c>
      <c r="F94" s="169" t="s">
        <v>34</v>
      </c>
      <c r="G94" s="132" t="s">
        <v>10</v>
      </c>
      <c r="H94" s="132">
        <v>36</v>
      </c>
      <c r="I94" s="141" t="s">
        <v>28</v>
      </c>
      <c r="J94" s="184">
        <v>2019</v>
      </c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thickBot="1" x14ac:dyDescent="0.35">
      <c r="A95" s="5"/>
      <c r="B95" s="5"/>
      <c r="C95" s="5"/>
      <c r="D95" s="5"/>
      <c r="E95" s="132" t="s">
        <v>93</v>
      </c>
      <c r="F95" s="169" t="s">
        <v>34</v>
      </c>
      <c r="G95" s="132" t="s">
        <v>10</v>
      </c>
      <c r="H95" s="132">
        <v>297</v>
      </c>
      <c r="I95" s="141" t="s">
        <v>28</v>
      </c>
      <c r="J95" s="160">
        <v>2019</v>
      </c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thickBot="1" x14ac:dyDescent="0.35">
      <c r="A96" s="5"/>
      <c r="B96" s="5"/>
      <c r="C96" s="5"/>
      <c r="D96" s="5"/>
      <c r="E96" s="132" t="s">
        <v>94</v>
      </c>
      <c r="F96" s="169" t="s">
        <v>34</v>
      </c>
      <c r="G96" s="132" t="s">
        <v>10</v>
      </c>
      <c r="H96" s="132">
        <v>200</v>
      </c>
      <c r="I96" s="141" t="s">
        <v>28</v>
      </c>
      <c r="J96" s="184">
        <v>2019</v>
      </c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3">
      <c r="A97" s="5"/>
      <c r="B97" s="5"/>
      <c r="C97" s="5"/>
      <c r="D97" s="5"/>
      <c r="E97" s="193" t="s">
        <v>95</v>
      </c>
      <c r="F97" s="199" t="s">
        <v>34</v>
      </c>
      <c r="G97" s="193" t="s">
        <v>10</v>
      </c>
      <c r="H97" s="193">
        <v>147</v>
      </c>
      <c r="I97" s="194" t="s">
        <v>28</v>
      </c>
      <c r="J97" s="200">
        <v>2019</v>
      </c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thickBot="1" x14ac:dyDescent="0.35">
      <c r="A98" s="5"/>
      <c r="B98" s="5"/>
      <c r="C98" s="5"/>
      <c r="D98" s="5"/>
      <c r="E98" s="201" t="s">
        <v>5</v>
      </c>
      <c r="F98" s="201">
        <v>1</v>
      </c>
      <c r="G98" s="201" t="s">
        <v>24</v>
      </c>
      <c r="H98" s="201">
        <v>1884</v>
      </c>
      <c r="I98" s="202" t="s">
        <v>25</v>
      </c>
      <c r="J98" s="183">
        <v>2020</v>
      </c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thickBot="1" x14ac:dyDescent="0.35">
      <c r="A99" s="5"/>
      <c r="B99" s="5"/>
      <c r="C99" s="5"/>
      <c r="D99" s="5"/>
      <c r="E99" s="132" t="s">
        <v>31</v>
      </c>
      <c r="F99" s="132">
        <v>1</v>
      </c>
      <c r="G99" s="132" t="s">
        <v>6</v>
      </c>
      <c r="H99" s="132">
        <v>3262</v>
      </c>
      <c r="I99" s="141" t="s">
        <v>26</v>
      </c>
      <c r="J99" s="160">
        <v>2020</v>
      </c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thickBot="1" x14ac:dyDescent="0.35">
      <c r="A100" s="13"/>
      <c r="B100" s="13"/>
      <c r="C100" s="13"/>
      <c r="D100" s="13"/>
      <c r="E100" s="132" t="s">
        <v>32</v>
      </c>
      <c r="F100" s="132">
        <v>1</v>
      </c>
      <c r="G100" s="132" t="s">
        <v>6</v>
      </c>
      <c r="H100" s="132">
        <v>3262</v>
      </c>
      <c r="I100" s="141" t="s">
        <v>26</v>
      </c>
      <c r="J100" s="183">
        <v>2020</v>
      </c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4.25" customHeight="1" thickBot="1" x14ac:dyDescent="0.35">
      <c r="A101" s="13"/>
      <c r="B101" s="13"/>
      <c r="C101" s="13"/>
      <c r="D101" s="13"/>
      <c r="E101" s="132" t="s">
        <v>92</v>
      </c>
      <c r="F101" s="132">
        <v>1</v>
      </c>
      <c r="G101" s="132" t="s">
        <v>6</v>
      </c>
      <c r="H101" s="132">
        <v>2784</v>
      </c>
      <c r="I101" s="141" t="s">
        <v>26</v>
      </c>
      <c r="J101" s="160">
        <v>2020</v>
      </c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4.25" customHeight="1" thickBot="1" x14ac:dyDescent="0.35">
      <c r="A102" s="13"/>
      <c r="B102" s="13"/>
      <c r="C102" s="13"/>
      <c r="D102" s="13"/>
      <c r="E102" s="132" t="s">
        <v>106</v>
      </c>
      <c r="F102" s="132">
        <v>1</v>
      </c>
      <c r="G102" s="132" t="s">
        <v>6</v>
      </c>
      <c r="H102" s="132">
        <v>345</v>
      </c>
      <c r="I102" s="141" t="s">
        <v>26</v>
      </c>
      <c r="J102" s="183">
        <v>2020</v>
      </c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4.25" customHeight="1" thickBot="1" x14ac:dyDescent="0.35">
      <c r="A103" s="5"/>
      <c r="B103" s="5"/>
      <c r="C103" s="5"/>
      <c r="D103" s="5"/>
      <c r="E103" s="132" t="s">
        <v>90</v>
      </c>
      <c r="F103" s="132">
        <v>1</v>
      </c>
      <c r="G103" s="132" t="s">
        <v>6</v>
      </c>
      <c r="H103" s="132">
        <v>1806</v>
      </c>
      <c r="I103" s="141" t="s">
        <v>26</v>
      </c>
      <c r="J103" s="160">
        <v>2020</v>
      </c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thickBot="1" x14ac:dyDescent="0.35">
      <c r="A104" s="5"/>
      <c r="B104" s="5"/>
      <c r="C104" s="5"/>
      <c r="D104" s="5"/>
      <c r="E104" s="132" t="s">
        <v>100</v>
      </c>
      <c r="F104" s="132">
        <v>1</v>
      </c>
      <c r="G104" s="132" t="s">
        <v>101</v>
      </c>
      <c r="H104" s="132">
        <v>2728</v>
      </c>
      <c r="I104" s="141" t="s">
        <v>102</v>
      </c>
      <c r="J104" s="183">
        <v>2020</v>
      </c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thickBot="1" x14ac:dyDescent="0.35">
      <c r="A105" s="5"/>
      <c r="B105" s="5"/>
      <c r="C105" s="5"/>
      <c r="D105" s="5"/>
      <c r="E105" s="132" t="s">
        <v>91</v>
      </c>
      <c r="F105" s="132">
        <v>3</v>
      </c>
      <c r="G105" s="132" t="s">
        <v>6</v>
      </c>
      <c r="H105" s="132">
        <v>260</v>
      </c>
      <c r="I105" s="141" t="s">
        <v>26</v>
      </c>
      <c r="J105" s="160">
        <v>2020</v>
      </c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thickBot="1" x14ac:dyDescent="0.35">
      <c r="A106" s="13"/>
      <c r="B106" s="13"/>
      <c r="C106" s="13"/>
      <c r="D106" s="13"/>
      <c r="E106" s="132" t="s">
        <v>30</v>
      </c>
      <c r="F106" s="132">
        <v>2</v>
      </c>
      <c r="G106" s="132" t="s">
        <v>9</v>
      </c>
      <c r="H106" s="132">
        <v>556</v>
      </c>
      <c r="I106" s="141" t="s">
        <v>27</v>
      </c>
      <c r="J106" s="183">
        <v>2020</v>
      </c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4.25" customHeight="1" thickBot="1" x14ac:dyDescent="0.35">
      <c r="A107" s="5"/>
      <c r="B107" s="5"/>
      <c r="C107" s="5"/>
      <c r="D107" s="5"/>
      <c r="E107" s="132" t="s">
        <v>29</v>
      </c>
      <c r="F107" s="132">
        <v>2</v>
      </c>
      <c r="G107" s="132" t="s">
        <v>9</v>
      </c>
      <c r="H107" s="132">
        <v>0</v>
      </c>
      <c r="I107" s="141" t="s">
        <v>27</v>
      </c>
      <c r="J107" s="160">
        <v>2020</v>
      </c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thickBot="1" x14ac:dyDescent="0.35">
      <c r="A108" s="13"/>
      <c r="B108" s="13"/>
      <c r="C108" s="13"/>
      <c r="D108" s="13"/>
      <c r="E108" s="132" t="s">
        <v>108</v>
      </c>
      <c r="F108" s="132">
        <v>2</v>
      </c>
      <c r="G108" s="132" t="s">
        <v>9</v>
      </c>
      <c r="H108" s="132">
        <f>H106</f>
        <v>556</v>
      </c>
      <c r="I108" s="141" t="s">
        <v>27</v>
      </c>
      <c r="J108" s="183">
        <v>2020</v>
      </c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4.25" customHeight="1" thickBot="1" x14ac:dyDescent="0.35">
      <c r="A109" s="5"/>
      <c r="B109" s="5"/>
      <c r="C109" s="5"/>
      <c r="D109" s="5"/>
      <c r="E109" s="132" t="s">
        <v>105</v>
      </c>
      <c r="F109" s="132">
        <v>2</v>
      </c>
      <c r="G109" s="132" t="s">
        <v>104</v>
      </c>
      <c r="H109" s="132">
        <v>35970</v>
      </c>
      <c r="I109" s="141" t="s">
        <v>103</v>
      </c>
      <c r="J109" s="183">
        <v>2020</v>
      </c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thickBot="1" x14ac:dyDescent="0.35">
      <c r="A110" s="5"/>
      <c r="B110" s="5"/>
      <c r="C110" s="5"/>
      <c r="D110" s="5"/>
      <c r="E110" s="132" t="s">
        <v>12</v>
      </c>
      <c r="F110" s="169" t="s">
        <v>34</v>
      </c>
      <c r="G110" s="132" t="s">
        <v>10</v>
      </c>
      <c r="H110" s="132">
        <v>195</v>
      </c>
      <c r="I110" s="141" t="s">
        <v>28</v>
      </c>
      <c r="J110" s="160">
        <v>2020</v>
      </c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thickBot="1" x14ac:dyDescent="0.35">
      <c r="A111" s="5"/>
      <c r="B111" s="5"/>
      <c r="C111" s="5"/>
      <c r="D111" s="5"/>
      <c r="E111" s="132" t="s">
        <v>96</v>
      </c>
      <c r="F111" s="169" t="s">
        <v>34</v>
      </c>
      <c r="G111" s="132" t="s">
        <v>10</v>
      </c>
      <c r="H111" s="132">
        <v>36</v>
      </c>
      <c r="I111" s="141" t="s">
        <v>28</v>
      </c>
      <c r="J111" s="183">
        <v>2020</v>
      </c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thickBot="1" x14ac:dyDescent="0.35">
      <c r="A112" s="5"/>
      <c r="B112" s="5"/>
      <c r="C112" s="5"/>
      <c r="D112" s="5"/>
      <c r="E112" s="132" t="s">
        <v>93</v>
      </c>
      <c r="F112" s="169" t="s">
        <v>34</v>
      </c>
      <c r="G112" s="132" t="s">
        <v>10</v>
      </c>
      <c r="H112" s="132">
        <v>297</v>
      </c>
      <c r="I112" s="141" t="s">
        <v>28</v>
      </c>
      <c r="J112" s="160">
        <v>2020</v>
      </c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thickBot="1" x14ac:dyDescent="0.35">
      <c r="A113" s="5"/>
      <c r="B113" s="5"/>
      <c r="C113" s="5"/>
      <c r="D113" s="5"/>
      <c r="E113" s="132" t="s">
        <v>94</v>
      </c>
      <c r="F113" s="169" t="s">
        <v>34</v>
      </c>
      <c r="G113" s="132" t="s">
        <v>10</v>
      </c>
      <c r="H113" s="132">
        <v>200</v>
      </c>
      <c r="I113" s="141" t="s">
        <v>28</v>
      </c>
      <c r="J113" s="183">
        <v>2020</v>
      </c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3">
      <c r="A114" s="5"/>
      <c r="B114" s="5"/>
      <c r="C114" s="5"/>
      <c r="D114" s="5"/>
      <c r="E114" s="193" t="s">
        <v>95</v>
      </c>
      <c r="F114" s="199" t="s">
        <v>34</v>
      </c>
      <c r="G114" s="193" t="s">
        <v>10</v>
      </c>
      <c r="H114" s="193">
        <v>147</v>
      </c>
      <c r="I114" s="194" t="s">
        <v>28</v>
      </c>
      <c r="J114" s="200">
        <v>2020</v>
      </c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thickBot="1" x14ac:dyDescent="0.35">
      <c r="A115" s="5"/>
      <c r="B115" s="5"/>
      <c r="C115" s="5"/>
      <c r="D115" s="5"/>
      <c r="E115" s="201" t="s">
        <v>5</v>
      </c>
      <c r="F115" s="201">
        <v>1</v>
      </c>
      <c r="G115" s="201" t="s">
        <v>24</v>
      </c>
      <c r="H115" s="201">
        <v>1884</v>
      </c>
      <c r="I115" s="202" t="s">
        <v>25</v>
      </c>
      <c r="J115" s="183">
        <v>2021</v>
      </c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thickBot="1" x14ac:dyDescent="0.35">
      <c r="A116" s="5"/>
      <c r="B116" s="5"/>
      <c r="C116" s="5"/>
      <c r="D116" s="5"/>
      <c r="E116" s="132" t="s">
        <v>31</v>
      </c>
      <c r="F116" s="132">
        <v>1</v>
      </c>
      <c r="G116" s="132" t="s">
        <v>6</v>
      </c>
      <c r="H116" s="132">
        <v>3262</v>
      </c>
      <c r="I116" s="141" t="s">
        <v>26</v>
      </c>
      <c r="J116" s="160">
        <v>2021</v>
      </c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thickBot="1" x14ac:dyDescent="0.35">
      <c r="A117" s="13"/>
      <c r="B117" s="13"/>
      <c r="C117" s="13"/>
      <c r="D117" s="13"/>
      <c r="E117" s="132" t="s">
        <v>32</v>
      </c>
      <c r="F117" s="132">
        <v>1</v>
      </c>
      <c r="G117" s="132" t="s">
        <v>6</v>
      </c>
      <c r="H117" s="132">
        <v>3262</v>
      </c>
      <c r="I117" s="141" t="s">
        <v>26</v>
      </c>
      <c r="J117" s="184">
        <v>2021</v>
      </c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4.25" customHeight="1" thickBot="1" x14ac:dyDescent="0.35">
      <c r="A118" s="13"/>
      <c r="B118" s="13"/>
      <c r="C118" s="13"/>
      <c r="D118" s="13"/>
      <c r="E118" s="132" t="s">
        <v>92</v>
      </c>
      <c r="F118" s="132">
        <v>1</v>
      </c>
      <c r="G118" s="132" t="s">
        <v>6</v>
      </c>
      <c r="H118" s="132">
        <v>2784</v>
      </c>
      <c r="I118" s="141" t="s">
        <v>26</v>
      </c>
      <c r="J118" s="160">
        <v>2021</v>
      </c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4.25" customHeight="1" thickBot="1" x14ac:dyDescent="0.35">
      <c r="A119" s="13"/>
      <c r="B119" s="13"/>
      <c r="C119" s="13"/>
      <c r="D119" s="13"/>
      <c r="E119" s="132" t="s">
        <v>106</v>
      </c>
      <c r="F119" s="132">
        <v>1</v>
      </c>
      <c r="G119" s="132" t="s">
        <v>6</v>
      </c>
      <c r="H119" s="132">
        <v>314</v>
      </c>
      <c r="I119" s="141" t="s">
        <v>26</v>
      </c>
      <c r="J119" s="184">
        <v>2021</v>
      </c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4.25" customHeight="1" thickBot="1" x14ac:dyDescent="0.35">
      <c r="A120" s="5"/>
      <c r="B120" s="5"/>
      <c r="C120" s="5"/>
      <c r="D120" s="5"/>
      <c r="E120" s="132" t="s">
        <v>90</v>
      </c>
      <c r="F120" s="132">
        <v>1</v>
      </c>
      <c r="G120" s="132" t="s">
        <v>6</v>
      </c>
      <c r="H120" s="132">
        <v>1798</v>
      </c>
      <c r="I120" s="141" t="s">
        <v>26</v>
      </c>
      <c r="J120" s="160">
        <v>2021</v>
      </c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thickBot="1" x14ac:dyDescent="0.35">
      <c r="A121" s="5"/>
      <c r="B121" s="5"/>
      <c r="C121" s="5"/>
      <c r="D121" s="5"/>
      <c r="E121" s="132" t="s">
        <v>100</v>
      </c>
      <c r="F121" s="132">
        <v>1</v>
      </c>
      <c r="G121" s="132" t="s">
        <v>101</v>
      </c>
      <c r="H121" s="132">
        <v>2633</v>
      </c>
      <c r="I121" s="141" t="s">
        <v>102</v>
      </c>
      <c r="J121" s="184">
        <v>2021</v>
      </c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thickBot="1" x14ac:dyDescent="0.35">
      <c r="A122" s="5"/>
      <c r="B122" s="5"/>
      <c r="C122" s="5"/>
      <c r="D122" s="5"/>
      <c r="E122" s="132" t="s">
        <v>91</v>
      </c>
      <c r="F122" s="132">
        <v>3</v>
      </c>
      <c r="G122" s="132" t="s">
        <v>6</v>
      </c>
      <c r="H122" s="132">
        <v>260</v>
      </c>
      <c r="I122" s="141" t="s">
        <v>26</v>
      </c>
      <c r="J122" s="160">
        <v>2021</v>
      </c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thickBot="1" x14ac:dyDescent="0.35">
      <c r="A123" s="13"/>
      <c r="B123" s="13"/>
      <c r="C123" s="13"/>
      <c r="D123" s="13"/>
      <c r="E123" s="132" t="s">
        <v>30</v>
      </c>
      <c r="F123" s="132">
        <v>2</v>
      </c>
      <c r="G123" s="132" t="s">
        <v>9</v>
      </c>
      <c r="H123" s="132">
        <v>556</v>
      </c>
      <c r="I123" s="141" t="s">
        <v>27</v>
      </c>
      <c r="J123" s="184">
        <v>2021</v>
      </c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4.25" customHeight="1" thickBot="1" x14ac:dyDescent="0.35">
      <c r="A124" s="5"/>
      <c r="B124" s="5"/>
      <c r="C124" s="5"/>
      <c r="D124" s="5"/>
      <c r="E124" s="132" t="s">
        <v>29</v>
      </c>
      <c r="F124" s="132">
        <v>2</v>
      </c>
      <c r="G124" s="132" t="s">
        <v>9</v>
      </c>
      <c r="H124" s="132">
        <v>0</v>
      </c>
      <c r="I124" s="141" t="s">
        <v>27</v>
      </c>
      <c r="J124" s="160">
        <v>2021</v>
      </c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thickBot="1" x14ac:dyDescent="0.35">
      <c r="A125" s="13"/>
      <c r="B125" s="13"/>
      <c r="C125" s="13"/>
      <c r="D125" s="13"/>
      <c r="E125" s="132" t="s">
        <v>108</v>
      </c>
      <c r="F125" s="132">
        <v>2</v>
      </c>
      <c r="G125" s="132" t="s">
        <v>9</v>
      </c>
      <c r="H125" s="132">
        <f>H123</f>
        <v>556</v>
      </c>
      <c r="I125" s="141" t="s">
        <v>27</v>
      </c>
      <c r="J125" s="183">
        <v>2021</v>
      </c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4.25" customHeight="1" thickBot="1" x14ac:dyDescent="0.35">
      <c r="A126" s="5"/>
      <c r="B126" s="5"/>
      <c r="C126" s="5"/>
      <c r="D126" s="5"/>
      <c r="E126" s="132" t="s">
        <v>105</v>
      </c>
      <c r="F126" s="132">
        <v>2</v>
      </c>
      <c r="G126" s="132" t="s">
        <v>104</v>
      </c>
      <c r="H126" s="132">
        <v>35970</v>
      </c>
      <c r="I126" s="141" t="s">
        <v>103</v>
      </c>
      <c r="J126" s="184">
        <v>2021</v>
      </c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thickBot="1" x14ac:dyDescent="0.35">
      <c r="A127" s="5"/>
      <c r="B127" s="5"/>
      <c r="C127" s="5"/>
      <c r="D127" s="5"/>
      <c r="E127" s="132" t="s">
        <v>12</v>
      </c>
      <c r="F127" s="169" t="s">
        <v>34</v>
      </c>
      <c r="G127" s="132" t="s">
        <v>10</v>
      </c>
      <c r="H127" s="132">
        <v>195</v>
      </c>
      <c r="I127" s="141" t="s">
        <v>28</v>
      </c>
      <c r="J127" s="160">
        <v>2021</v>
      </c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thickBot="1" x14ac:dyDescent="0.35">
      <c r="A128" s="5"/>
      <c r="B128" s="5"/>
      <c r="C128" s="5"/>
      <c r="D128" s="5"/>
      <c r="E128" s="132" t="s">
        <v>96</v>
      </c>
      <c r="F128" s="169" t="s">
        <v>34</v>
      </c>
      <c r="G128" s="132" t="s">
        <v>10</v>
      </c>
      <c r="H128" s="132">
        <v>15</v>
      </c>
      <c r="I128" s="141" t="s">
        <v>28</v>
      </c>
      <c r="J128" s="184">
        <v>2021</v>
      </c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thickBot="1" x14ac:dyDescent="0.35">
      <c r="A129" s="5"/>
      <c r="B129" s="5"/>
      <c r="C129" s="5"/>
      <c r="D129" s="5"/>
      <c r="E129" s="132" t="s">
        <v>93</v>
      </c>
      <c r="F129" s="169" t="s">
        <v>34</v>
      </c>
      <c r="G129" s="132" t="s">
        <v>10</v>
      </c>
      <c r="H129" s="132">
        <v>297</v>
      </c>
      <c r="I129" s="141" t="s">
        <v>28</v>
      </c>
      <c r="J129" s="160">
        <v>2021</v>
      </c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thickBot="1" x14ac:dyDescent="0.35">
      <c r="A130" s="5"/>
      <c r="B130" s="5"/>
      <c r="C130" s="5"/>
      <c r="D130" s="5"/>
      <c r="E130" s="132" t="s">
        <v>94</v>
      </c>
      <c r="F130" s="169" t="s">
        <v>34</v>
      </c>
      <c r="G130" s="132" t="s">
        <v>10</v>
      </c>
      <c r="H130" s="132">
        <v>200</v>
      </c>
      <c r="I130" s="141" t="s">
        <v>28</v>
      </c>
      <c r="J130" s="184">
        <v>2021</v>
      </c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thickBot="1" x14ac:dyDescent="0.35">
      <c r="A131" s="5"/>
      <c r="B131" s="5"/>
      <c r="C131" s="5"/>
      <c r="D131" s="5"/>
      <c r="E131" s="193" t="s">
        <v>95</v>
      </c>
      <c r="F131" s="199" t="s">
        <v>34</v>
      </c>
      <c r="G131" s="193" t="s">
        <v>10</v>
      </c>
      <c r="H131" s="193">
        <v>147</v>
      </c>
      <c r="I131" s="194" t="s">
        <v>28</v>
      </c>
      <c r="J131" s="200">
        <v>2021</v>
      </c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thickTop="1" thickBot="1" x14ac:dyDescent="0.35">
      <c r="A132" s="5"/>
      <c r="B132" s="5"/>
      <c r="C132" s="5"/>
      <c r="D132" s="5"/>
      <c r="E132" s="138" t="s">
        <v>5</v>
      </c>
      <c r="F132" s="201">
        <v>1</v>
      </c>
      <c r="G132" s="201" t="s">
        <v>24</v>
      </c>
      <c r="H132" s="201">
        <v>2085</v>
      </c>
      <c r="I132" s="202" t="s">
        <v>25</v>
      </c>
      <c r="J132" s="183">
        <v>2022</v>
      </c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thickBot="1" x14ac:dyDescent="0.35">
      <c r="A133" s="5"/>
      <c r="B133" s="5"/>
      <c r="C133" s="5"/>
      <c r="D133" s="5"/>
      <c r="E133" s="132" t="s">
        <v>31</v>
      </c>
      <c r="F133" s="132">
        <v>1</v>
      </c>
      <c r="G133" s="132" t="s">
        <v>6</v>
      </c>
      <c r="H133" s="132">
        <v>3262</v>
      </c>
      <c r="I133" s="141" t="s">
        <v>26</v>
      </c>
      <c r="J133" s="183">
        <v>2022</v>
      </c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thickBot="1" x14ac:dyDescent="0.35">
      <c r="A134" s="5"/>
      <c r="B134" s="5"/>
      <c r="C134" s="5"/>
      <c r="D134" s="5"/>
      <c r="E134" s="132" t="s">
        <v>32</v>
      </c>
      <c r="F134" s="132">
        <v>1</v>
      </c>
      <c r="G134" s="132" t="s">
        <v>6</v>
      </c>
      <c r="H134" s="132">
        <v>3262</v>
      </c>
      <c r="I134" s="141" t="s">
        <v>26</v>
      </c>
      <c r="J134" s="183">
        <v>2022</v>
      </c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thickBot="1" x14ac:dyDescent="0.35">
      <c r="A135" s="5"/>
      <c r="B135" s="5"/>
      <c r="C135" s="5"/>
      <c r="D135" s="5"/>
      <c r="E135" s="132" t="s">
        <v>92</v>
      </c>
      <c r="F135" s="132">
        <v>1</v>
      </c>
      <c r="G135" s="132" t="s">
        <v>6</v>
      </c>
      <c r="H135" s="132">
        <v>2784</v>
      </c>
      <c r="I135" s="141" t="s">
        <v>26</v>
      </c>
      <c r="J135" s="183">
        <v>2022</v>
      </c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thickBot="1" x14ac:dyDescent="0.35">
      <c r="A136" s="5"/>
      <c r="B136" s="5"/>
      <c r="C136" s="5"/>
      <c r="D136" s="5"/>
      <c r="E136" s="132" t="s">
        <v>106</v>
      </c>
      <c r="F136" s="132">
        <v>1</v>
      </c>
      <c r="G136" s="132" t="s">
        <v>6</v>
      </c>
      <c r="H136" s="132">
        <v>314</v>
      </c>
      <c r="I136" s="141" t="s">
        <v>26</v>
      </c>
      <c r="J136" s="183">
        <v>2022</v>
      </c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thickBot="1" x14ac:dyDescent="0.35">
      <c r="A137" s="5"/>
      <c r="B137" s="5"/>
      <c r="C137" s="5"/>
      <c r="D137" s="5"/>
      <c r="E137" s="132" t="s">
        <v>90</v>
      </c>
      <c r="F137" s="132">
        <v>1</v>
      </c>
      <c r="G137" s="132" t="s">
        <v>6</v>
      </c>
      <c r="H137" s="132">
        <v>1798</v>
      </c>
      <c r="I137" s="141" t="s">
        <v>26</v>
      </c>
      <c r="J137" s="183">
        <v>2022</v>
      </c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thickBot="1" x14ac:dyDescent="0.35">
      <c r="A138" s="5"/>
      <c r="B138" s="5"/>
      <c r="C138" s="5"/>
      <c r="D138" s="5"/>
      <c r="E138" s="132" t="s">
        <v>100</v>
      </c>
      <c r="F138" s="132">
        <v>1</v>
      </c>
      <c r="G138" s="132" t="s">
        <v>101</v>
      </c>
      <c r="H138" s="132">
        <v>2633</v>
      </c>
      <c r="I138" s="141" t="s">
        <v>102</v>
      </c>
      <c r="J138" s="183">
        <v>2022</v>
      </c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thickBot="1" x14ac:dyDescent="0.35">
      <c r="A139" s="5"/>
      <c r="B139" s="5"/>
      <c r="C139" s="5"/>
      <c r="D139" s="5"/>
      <c r="E139" s="132" t="s">
        <v>91</v>
      </c>
      <c r="F139" s="132">
        <v>3</v>
      </c>
      <c r="G139" s="132" t="s">
        <v>6</v>
      </c>
      <c r="H139" s="132">
        <v>260</v>
      </c>
      <c r="I139" s="141" t="s">
        <v>26</v>
      </c>
      <c r="J139" s="160">
        <v>2022</v>
      </c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thickBot="1" x14ac:dyDescent="0.35">
      <c r="A140" s="5"/>
      <c r="B140" s="5"/>
      <c r="C140" s="5"/>
      <c r="D140" s="5"/>
      <c r="E140" s="132" t="s">
        <v>30</v>
      </c>
      <c r="F140" s="132">
        <v>2</v>
      </c>
      <c r="G140" s="132" t="s">
        <v>9</v>
      </c>
      <c r="H140" s="132">
        <v>523</v>
      </c>
      <c r="I140" s="141" t="s">
        <v>27</v>
      </c>
      <c r="J140" s="183">
        <v>2022</v>
      </c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thickBot="1" x14ac:dyDescent="0.35">
      <c r="A141" s="5"/>
      <c r="B141" s="5"/>
      <c r="C141" s="5"/>
      <c r="D141" s="5"/>
      <c r="E141" s="132" t="s">
        <v>29</v>
      </c>
      <c r="F141" s="132">
        <v>2</v>
      </c>
      <c r="G141" s="132" t="s">
        <v>9</v>
      </c>
      <c r="H141" s="132">
        <v>0</v>
      </c>
      <c r="I141" s="141" t="s">
        <v>27</v>
      </c>
      <c r="J141" s="183">
        <v>2022</v>
      </c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thickBot="1" x14ac:dyDescent="0.35">
      <c r="A142" s="5"/>
      <c r="B142" s="5"/>
      <c r="C142" s="5"/>
      <c r="D142" s="5"/>
      <c r="E142" s="132" t="s">
        <v>108</v>
      </c>
      <c r="F142" s="132">
        <v>2</v>
      </c>
      <c r="G142" s="132" t="s">
        <v>9</v>
      </c>
      <c r="H142" s="132">
        <f>H140</f>
        <v>523</v>
      </c>
      <c r="I142" s="141" t="s">
        <v>27</v>
      </c>
      <c r="J142" s="183">
        <v>2022</v>
      </c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thickBot="1" x14ac:dyDescent="0.35">
      <c r="A143" s="5"/>
      <c r="B143" s="5"/>
      <c r="C143" s="5"/>
      <c r="D143" s="5"/>
      <c r="E143" s="132" t="s">
        <v>105</v>
      </c>
      <c r="F143" s="132">
        <v>2</v>
      </c>
      <c r="G143" s="132" t="s">
        <v>104</v>
      </c>
      <c r="H143" s="132">
        <v>26840</v>
      </c>
      <c r="I143" s="141" t="s">
        <v>103</v>
      </c>
      <c r="J143" s="183">
        <v>2022</v>
      </c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thickBot="1" x14ac:dyDescent="0.35">
      <c r="A144" s="5"/>
      <c r="B144" s="5"/>
      <c r="C144" s="5"/>
      <c r="D144" s="5"/>
      <c r="E144" s="132" t="s">
        <v>12</v>
      </c>
      <c r="F144" s="169" t="s">
        <v>34</v>
      </c>
      <c r="G144" s="132" t="s">
        <v>10</v>
      </c>
      <c r="H144" s="132">
        <v>193</v>
      </c>
      <c r="I144" s="141" t="s">
        <v>28</v>
      </c>
      <c r="J144" s="183">
        <v>2022</v>
      </c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thickBot="1" x14ac:dyDescent="0.35">
      <c r="A145" s="5"/>
      <c r="B145" s="5"/>
      <c r="C145" s="5"/>
      <c r="D145" s="5"/>
      <c r="E145" s="132" t="s">
        <v>96</v>
      </c>
      <c r="F145" s="169" t="s">
        <v>34</v>
      </c>
      <c r="G145" s="132" t="s">
        <v>10</v>
      </c>
      <c r="H145" s="132">
        <v>15</v>
      </c>
      <c r="I145" s="141" t="s">
        <v>28</v>
      </c>
      <c r="J145" s="183">
        <v>2022</v>
      </c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thickBot="1" x14ac:dyDescent="0.35">
      <c r="A146" s="5"/>
      <c r="B146" s="5"/>
      <c r="C146" s="5"/>
      <c r="D146" s="5"/>
      <c r="E146" s="132" t="s">
        <v>93</v>
      </c>
      <c r="F146" s="169" t="s">
        <v>34</v>
      </c>
      <c r="G146" s="132" t="s">
        <v>10</v>
      </c>
      <c r="H146" s="132">
        <v>234</v>
      </c>
      <c r="I146" s="141" t="s">
        <v>28</v>
      </c>
      <c r="J146" s="183">
        <v>2022</v>
      </c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thickBot="1" x14ac:dyDescent="0.35">
      <c r="A147" s="5"/>
      <c r="B147" s="5"/>
      <c r="C147" s="5"/>
      <c r="D147" s="5"/>
      <c r="E147" s="132" t="s">
        <v>94</v>
      </c>
      <c r="F147" s="169" t="s">
        <v>34</v>
      </c>
      <c r="G147" s="132" t="s">
        <v>10</v>
      </c>
      <c r="H147" s="132">
        <v>172</v>
      </c>
      <c r="I147" s="141" t="s">
        <v>28</v>
      </c>
      <c r="J147" s="183">
        <v>2022</v>
      </c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thickBot="1" x14ac:dyDescent="0.35">
      <c r="A148" s="5"/>
      <c r="B148" s="5"/>
      <c r="C148" s="5"/>
      <c r="D148" s="5"/>
      <c r="E148" s="193" t="s">
        <v>95</v>
      </c>
      <c r="F148" s="199" t="s">
        <v>34</v>
      </c>
      <c r="G148" s="193" t="s">
        <v>10</v>
      </c>
      <c r="H148" s="193">
        <v>157</v>
      </c>
      <c r="I148" s="194" t="s">
        <v>28</v>
      </c>
      <c r="J148" s="183">
        <v>2022</v>
      </c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3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3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3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3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 x14ac:dyDescent="0.3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4.25" customHeight="1" x14ac:dyDescent="0.3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4.25" customHeight="1" x14ac:dyDescent="0.3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4.25" customHeight="1" x14ac:dyDescent="0.3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4.25" customHeight="1" x14ac:dyDescent="0.3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4.25" customHeight="1" x14ac:dyDescent="0.3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4.25" customHeight="1" x14ac:dyDescent="0.3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4.25" customHeight="1" x14ac:dyDescent="0.3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4.25" customHeight="1" x14ac:dyDescent="0.3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4.25" customHeight="1" x14ac:dyDescent="0.3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4.25" customHeight="1" x14ac:dyDescent="0.3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14.25" customHeight="1" x14ac:dyDescent="0.3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ht="14.25" customHeight="1" x14ac:dyDescent="0.3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 ht="14.25" customHeight="1" x14ac:dyDescent="0.3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spans="1:26" ht="14.25" customHeight="1" x14ac:dyDescent="0.3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spans="1:26" ht="14.25" customHeight="1" x14ac:dyDescent="0.3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spans="1:26" ht="14.25" customHeight="1" x14ac:dyDescent="0.3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spans="1:26" ht="14.25" customHeight="1" x14ac:dyDescent="0.3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 spans="1:26" ht="14.25" customHeight="1" x14ac:dyDescent="0.3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 spans="1:26" ht="15" customHeight="1" x14ac:dyDescent="0.3">
      <c r="E1024" s="5"/>
      <c r="F1024" s="5"/>
      <c r="G1024" s="5"/>
      <c r="H1024" s="5"/>
      <c r="I1024" s="5"/>
      <c r="J1024" s="5"/>
    </row>
  </sheetData>
  <sortState xmlns:xlrd2="http://schemas.microsoft.com/office/spreadsheetml/2017/richdata2" ref="J8:J12">
    <sortCondition ref="J8"/>
  </sortState>
  <mergeCells count="1">
    <mergeCell ref="B9:J9"/>
  </mergeCells>
  <phoneticPr fontId="9" type="noConversion"/>
  <conditionalFormatting sqref="J13:J39 J41:J63 B11:B31 J132:J138 J140:J148">
    <cfRule type="containsBlanks" dxfId="88" priority="10">
      <formula>LEN(TRIM(B11))=0</formula>
    </cfRule>
  </conditionalFormatting>
  <conditionalFormatting sqref="J64:J80">
    <cfRule type="containsBlanks" dxfId="87" priority="7">
      <formula>LEN(TRIM(J64))=0</formula>
    </cfRule>
  </conditionalFormatting>
  <conditionalFormatting sqref="J81:J97">
    <cfRule type="containsBlanks" dxfId="86" priority="6">
      <formula>LEN(TRIM(J81))=0</formula>
    </cfRule>
  </conditionalFormatting>
  <conditionalFormatting sqref="J98:J114">
    <cfRule type="containsBlanks" dxfId="85" priority="5">
      <formula>LEN(TRIM(J98))=0</formula>
    </cfRule>
  </conditionalFormatting>
  <conditionalFormatting sqref="J115:J131">
    <cfRule type="containsBlanks" dxfId="84" priority="4">
      <formula>LEN(TRIM(J115))=0</formula>
    </cfRule>
  </conditionalFormatting>
  <conditionalFormatting sqref="J40">
    <cfRule type="containsBlanks" dxfId="83" priority="3">
      <formula>LEN(TRIM(J40))=0</formula>
    </cfRule>
  </conditionalFormatting>
  <conditionalFormatting sqref="J139">
    <cfRule type="containsBlanks" dxfId="82" priority="1">
      <formula>LEN(TRIM(J139))=0</formula>
    </cfRule>
  </conditionalFormatting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F46FB-86F8-3946-B6B7-176F1C61DA06}">
  <dimension ref="A1:AB770"/>
  <sheetViews>
    <sheetView workbookViewId="0">
      <selection activeCell="F12" sqref="F12"/>
    </sheetView>
  </sheetViews>
  <sheetFormatPr defaultColWidth="12.5" defaultRowHeight="15" customHeight="1" x14ac:dyDescent="0.2"/>
  <cols>
    <col min="1" max="1" width="14.5" style="237" customWidth="1"/>
    <col min="2" max="2" width="11.5" style="237" customWidth="1"/>
    <col min="3" max="3" width="33.19921875" style="237" customWidth="1"/>
    <col min="4" max="4" width="38.5" style="237" customWidth="1"/>
    <col min="5" max="5" width="20" style="237" customWidth="1"/>
    <col min="6" max="6" width="17" style="237" customWidth="1"/>
    <col min="7" max="7" width="63" style="273" bestFit="1" customWidth="1"/>
    <col min="8" max="8" width="15.19921875" style="237" customWidth="1"/>
    <col min="9" max="9" width="14.5" style="237" customWidth="1"/>
    <col min="10" max="10" width="14.69921875" style="237" customWidth="1"/>
    <col min="11" max="11" width="14.5" style="237" customWidth="1"/>
    <col min="12" max="12" width="14" style="237" bestFit="1" customWidth="1"/>
    <col min="13" max="13" width="12" style="237" customWidth="1"/>
    <col min="14" max="14" width="14.5" style="237" customWidth="1"/>
    <col min="15" max="15" width="13" style="237" customWidth="1"/>
    <col min="16" max="19" width="7.5" style="237" customWidth="1"/>
    <col min="20" max="20" width="22" style="237" bestFit="1" customWidth="1"/>
    <col min="21" max="21" width="37" style="237" bestFit="1" customWidth="1"/>
    <col min="22" max="22" width="15.69921875" style="237" customWidth="1"/>
    <col min="23" max="23" width="21" style="273" customWidth="1"/>
    <col min="24" max="24" width="16.5" style="237" bestFit="1" customWidth="1"/>
    <col min="25" max="25" width="17.5" style="237" customWidth="1"/>
    <col min="26" max="27" width="16.19921875" style="273" customWidth="1"/>
    <col min="28" max="28" width="15.19921875" style="273" customWidth="1"/>
    <col min="29" max="16384" width="12.5" style="237"/>
  </cols>
  <sheetData>
    <row r="1" spans="1:28" ht="14.25" customHeight="1" x14ac:dyDescent="0.2">
      <c r="A1" s="314"/>
      <c r="B1" s="314"/>
      <c r="C1" s="314"/>
      <c r="D1" s="314"/>
      <c r="E1" s="314"/>
      <c r="F1" s="314"/>
      <c r="G1" s="32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</row>
    <row r="2" spans="1:28" ht="14.25" customHeight="1" x14ac:dyDescent="0.2">
      <c r="A2" s="314"/>
      <c r="B2" s="314"/>
      <c r="C2" s="314"/>
      <c r="D2" s="314"/>
      <c r="E2" s="314"/>
      <c r="F2" s="314"/>
      <c r="G2" s="257" t="s">
        <v>314</v>
      </c>
      <c r="H2" s="257">
        <v>85</v>
      </c>
      <c r="I2" s="307" t="s">
        <v>317</v>
      </c>
      <c r="J2" s="273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</row>
    <row r="3" spans="1:28" ht="45.75" customHeight="1" x14ac:dyDescent="0.2">
      <c r="A3" s="314"/>
      <c r="B3" s="366" t="s">
        <v>146</v>
      </c>
      <c r="C3" s="366"/>
      <c r="D3" s="366"/>
      <c r="E3" s="366"/>
      <c r="F3" s="366"/>
      <c r="G3" s="257" t="s">
        <v>315</v>
      </c>
      <c r="H3" s="257">
        <v>13</v>
      </c>
      <c r="I3" s="307" t="s">
        <v>316</v>
      </c>
      <c r="J3" s="273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</row>
    <row r="4" spans="1:28" ht="14.25" customHeight="1" x14ac:dyDescent="0.2">
      <c r="A4" s="314"/>
      <c r="B4" s="314"/>
      <c r="C4" s="314"/>
      <c r="D4" s="314"/>
      <c r="E4" s="314"/>
      <c r="F4" s="273"/>
      <c r="I4" s="273"/>
      <c r="J4" s="273"/>
      <c r="K4" s="273"/>
      <c r="W4" s="237"/>
      <c r="Z4" s="237"/>
      <c r="AA4" s="237"/>
      <c r="AB4" s="237"/>
    </row>
    <row r="5" spans="1:28" ht="14.25" customHeight="1" x14ac:dyDescent="0.2">
      <c r="A5" s="314"/>
      <c r="B5" s="314"/>
      <c r="C5" s="314"/>
      <c r="D5" s="314"/>
      <c r="E5" s="314"/>
      <c r="F5" s="273"/>
      <c r="I5" s="273"/>
      <c r="J5" s="273"/>
      <c r="K5" s="273"/>
      <c r="W5" s="237"/>
      <c r="Z5" s="237"/>
      <c r="AA5" s="237"/>
      <c r="AB5" s="237"/>
    </row>
    <row r="6" spans="1:28" ht="18" customHeight="1" x14ac:dyDescent="0.2">
      <c r="A6" s="314"/>
      <c r="B6" s="314"/>
      <c r="C6" s="315"/>
      <c r="D6" s="315"/>
      <c r="E6" s="316"/>
      <c r="F6" s="311" t="s">
        <v>294</v>
      </c>
      <c r="G6" s="308" t="s">
        <v>295</v>
      </c>
      <c r="H6" s="293" t="s">
        <v>298</v>
      </c>
      <c r="I6" s="308" t="s">
        <v>296</v>
      </c>
      <c r="J6" s="308" t="s">
        <v>174</v>
      </c>
      <c r="K6" s="308" t="s">
        <v>297</v>
      </c>
      <c r="L6" s="294"/>
      <c r="W6" s="237"/>
      <c r="Z6" s="237"/>
      <c r="AA6" s="237"/>
      <c r="AB6" s="237"/>
    </row>
    <row r="7" spans="1:28" ht="19.5" customHeight="1" x14ac:dyDescent="0.3">
      <c r="A7" s="314"/>
      <c r="B7" s="314"/>
      <c r="C7" s="298" t="s">
        <v>268</v>
      </c>
      <c r="D7" s="332" t="s">
        <v>269</v>
      </c>
      <c r="E7" s="317"/>
      <c r="F7" s="309">
        <v>2233</v>
      </c>
      <c r="G7" s="309">
        <v>2233</v>
      </c>
      <c r="H7" s="295">
        <f>F7/G7</f>
        <v>1</v>
      </c>
      <c r="I7" s="309">
        <f>31806+86304</f>
        <v>118110</v>
      </c>
      <c r="J7" s="309">
        <f>463973-443186</f>
        <v>20787</v>
      </c>
      <c r="K7" s="309" t="s">
        <v>303</v>
      </c>
      <c r="L7" s="294"/>
      <c r="W7" s="237"/>
      <c r="Z7" s="237"/>
      <c r="AA7" s="237"/>
      <c r="AB7" s="237"/>
    </row>
    <row r="8" spans="1:28" ht="14.25" customHeight="1" x14ac:dyDescent="0.2">
      <c r="A8" s="314"/>
      <c r="B8" s="314"/>
      <c r="C8" s="298" t="s">
        <v>270</v>
      </c>
      <c r="D8" s="333" t="s">
        <v>271</v>
      </c>
      <c r="E8" s="316"/>
      <c r="F8" s="309">
        <v>971</v>
      </c>
      <c r="G8" s="309"/>
      <c r="H8" s="295"/>
      <c r="I8" s="310">
        <f>F8*$H$2</f>
        <v>82535</v>
      </c>
      <c r="J8" s="310">
        <f>F8*$H$3</f>
        <v>12623</v>
      </c>
      <c r="K8" s="309"/>
      <c r="L8" s="294"/>
      <c r="W8" s="237"/>
      <c r="Z8" s="237"/>
      <c r="AA8" s="237"/>
      <c r="AB8" s="237"/>
    </row>
    <row r="9" spans="1:28" ht="14.25" customHeight="1" x14ac:dyDescent="0.2">
      <c r="A9" s="314"/>
      <c r="B9" s="314"/>
      <c r="C9" s="298" t="s">
        <v>284</v>
      </c>
      <c r="D9" s="333" t="s">
        <v>272</v>
      </c>
      <c r="E9" s="316" t="s">
        <v>301</v>
      </c>
      <c r="F9" s="309">
        <v>6950</v>
      </c>
      <c r="G9" s="309">
        <v>15950</v>
      </c>
      <c r="H9" s="295">
        <f>F9/G9</f>
        <v>0.43573667711598746</v>
      </c>
      <c r="I9" s="309">
        <f>1420413*H9</f>
        <v>618926.04075235105</v>
      </c>
      <c r="J9" s="309" t="s">
        <v>303</v>
      </c>
      <c r="K9" s="309">
        <f>2652*H9</f>
        <v>1155.5736677115988</v>
      </c>
      <c r="L9" s="294"/>
      <c r="W9" s="237"/>
      <c r="Z9" s="237"/>
      <c r="AA9" s="237"/>
      <c r="AB9" s="237"/>
    </row>
    <row r="10" spans="1:28" ht="14.25" customHeight="1" x14ac:dyDescent="0.2">
      <c r="A10" s="314"/>
      <c r="B10" s="314"/>
      <c r="C10" s="298" t="s">
        <v>273</v>
      </c>
      <c r="D10" s="334" t="s">
        <v>274</v>
      </c>
      <c r="E10" s="316"/>
      <c r="F10" s="309">
        <v>2898</v>
      </c>
      <c r="G10" s="309"/>
      <c r="H10" s="295"/>
      <c r="I10" s="310"/>
      <c r="J10" s="310">
        <f>F10*$H$3/2</f>
        <v>18837</v>
      </c>
      <c r="K10" s="309"/>
      <c r="L10" s="294"/>
      <c r="W10" s="237"/>
      <c r="Z10" s="237"/>
      <c r="AA10" s="237"/>
      <c r="AB10" s="237"/>
    </row>
    <row r="11" spans="1:28" ht="14.25" customHeight="1" x14ac:dyDescent="0.2">
      <c r="A11" s="314"/>
      <c r="B11" s="314"/>
      <c r="C11" s="298" t="s">
        <v>280</v>
      </c>
      <c r="D11" s="333" t="s">
        <v>275</v>
      </c>
      <c r="E11" s="316"/>
      <c r="F11" s="309">
        <v>890</v>
      </c>
      <c r="G11" s="309"/>
      <c r="H11" s="295"/>
      <c r="I11" s="309">
        <f>(2164+1624+2136+2542+2141+2308+2433+1898+1122+1516+1304+1290+1523)/2</f>
        <v>12000.5</v>
      </c>
      <c r="J11" s="310">
        <f>(F11*$H$3)/2</f>
        <v>5785</v>
      </c>
      <c r="K11" s="309"/>
      <c r="L11" s="294"/>
      <c r="W11" s="237"/>
      <c r="Z11" s="237"/>
      <c r="AA11" s="237"/>
      <c r="AB11" s="237"/>
    </row>
    <row r="12" spans="1:28" ht="14.25" customHeight="1" x14ac:dyDescent="0.2">
      <c r="A12" s="314"/>
      <c r="B12" s="314"/>
      <c r="C12" s="298" t="s">
        <v>280</v>
      </c>
      <c r="D12" s="333" t="s">
        <v>276</v>
      </c>
      <c r="E12" s="316" t="s">
        <v>334</v>
      </c>
      <c r="F12" s="312">
        <v>206.71</v>
      </c>
      <c r="G12" s="309"/>
      <c r="H12" s="295"/>
      <c r="I12" s="310">
        <f t="shared" ref="I12:I16" si="0">F12*$H$2</f>
        <v>17570.350000000002</v>
      </c>
      <c r="J12" s="310">
        <f t="shared" ref="J12:J16" si="1">F12*$H$3</f>
        <v>2687.23</v>
      </c>
      <c r="K12" s="309"/>
      <c r="L12" s="294"/>
      <c r="W12" s="237"/>
      <c r="Z12" s="237"/>
      <c r="AA12" s="237"/>
      <c r="AB12" s="237"/>
    </row>
    <row r="13" spans="1:28" ht="14.25" customHeight="1" x14ac:dyDescent="0.2">
      <c r="A13" s="314"/>
      <c r="B13" s="314"/>
      <c r="C13" s="298" t="s">
        <v>280</v>
      </c>
      <c r="D13" s="333" t="s">
        <v>277</v>
      </c>
      <c r="E13" s="316" t="s">
        <v>335</v>
      </c>
      <c r="F13" s="312">
        <v>175</v>
      </c>
      <c r="G13" s="309"/>
      <c r="H13" s="295"/>
      <c r="I13" s="310">
        <f t="shared" si="0"/>
        <v>14875</v>
      </c>
      <c r="J13" s="310">
        <f t="shared" si="1"/>
        <v>2275</v>
      </c>
      <c r="K13" s="309"/>
      <c r="L13" s="294"/>
      <c r="W13" s="237"/>
      <c r="Z13" s="237"/>
      <c r="AA13" s="237"/>
      <c r="AB13" s="237"/>
    </row>
    <row r="14" spans="1:28" ht="14.25" customHeight="1" x14ac:dyDescent="0.2">
      <c r="A14" s="314"/>
      <c r="B14" s="314"/>
      <c r="C14" s="298" t="s">
        <v>280</v>
      </c>
      <c r="D14" s="333" t="s">
        <v>278</v>
      </c>
      <c r="E14" s="316"/>
      <c r="F14" s="312">
        <v>0</v>
      </c>
      <c r="G14" s="309"/>
      <c r="H14" s="295"/>
      <c r="I14" s="310">
        <f t="shared" si="0"/>
        <v>0</v>
      </c>
      <c r="J14" s="310">
        <f t="shared" si="1"/>
        <v>0</v>
      </c>
      <c r="K14" s="309"/>
      <c r="L14" s="294"/>
      <c r="W14" s="237"/>
      <c r="Z14" s="237"/>
      <c r="AA14" s="237"/>
      <c r="AB14" s="237"/>
    </row>
    <row r="15" spans="1:28" ht="14.25" customHeight="1" x14ac:dyDescent="0.2">
      <c r="A15" s="314"/>
      <c r="B15" s="314"/>
      <c r="C15" s="298" t="s">
        <v>280</v>
      </c>
      <c r="D15" s="333" t="s">
        <v>279</v>
      </c>
      <c r="E15" s="316"/>
      <c r="F15" s="312">
        <v>0</v>
      </c>
      <c r="G15" s="309"/>
      <c r="H15" s="295"/>
      <c r="I15" s="310">
        <f t="shared" si="0"/>
        <v>0</v>
      </c>
      <c r="J15" s="310">
        <f t="shared" si="1"/>
        <v>0</v>
      </c>
      <c r="K15" s="309"/>
      <c r="L15" s="294"/>
      <c r="W15" s="237"/>
      <c r="Z15" s="237"/>
      <c r="AA15" s="237"/>
      <c r="AB15" s="237"/>
    </row>
    <row r="16" spans="1:28" ht="14.25" customHeight="1" x14ac:dyDescent="0.2">
      <c r="A16" s="314"/>
      <c r="B16" s="314"/>
      <c r="C16" s="298" t="s">
        <v>160</v>
      </c>
      <c r="D16" s="335" t="s">
        <v>281</v>
      </c>
      <c r="E16" s="316"/>
      <c r="F16" s="309">
        <v>1050</v>
      </c>
      <c r="G16" s="309"/>
      <c r="H16" s="295"/>
      <c r="I16" s="310">
        <f t="shared" si="0"/>
        <v>89250</v>
      </c>
      <c r="J16" s="310">
        <f t="shared" si="1"/>
        <v>13650</v>
      </c>
      <c r="K16" s="309"/>
      <c r="L16" s="294"/>
      <c r="W16" s="237"/>
      <c r="Z16" s="237"/>
      <c r="AA16" s="237"/>
      <c r="AB16" s="237"/>
    </row>
    <row r="17" spans="1:28" ht="14.25" customHeight="1" x14ac:dyDescent="0.2">
      <c r="A17" s="314"/>
      <c r="B17" s="314"/>
      <c r="C17" s="298" t="s">
        <v>282</v>
      </c>
      <c r="D17" s="333" t="s">
        <v>283</v>
      </c>
      <c r="E17" s="316"/>
      <c r="F17" s="309">
        <v>400</v>
      </c>
      <c r="G17" s="309"/>
      <c r="H17" s="295"/>
      <c r="I17" s="310">
        <f>F17*$H$2/2</f>
        <v>17000</v>
      </c>
      <c r="J17" s="310">
        <f>F17*$H$3/2</f>
        <v>2600</v>
      </c>
      <c r="K17" s="309"/>
      <c r="L17" s="294"/>
      <c r="W17" s="237"/>
      <c r="Z17" s="237"/>
      <c r="AA17" s="237"/>
      <c r="AB17" s="237"/>
    </row>
    <row r="18" spans="1:28" ht="14.25" customHeight="1" x14ac:dyDescent="0.2">
      <c r="A18" s="314"/>
      <c r="B18" s="314"/>
      <c r="C18" s="298" t="s">
        <v>266</v>
      </c>
      <c r="D18" s="333" t="s">
        <v>396</v>
      </c>
      <c r="E18" s="316"/>
      <c r="F18" s="309">
        <v>351</v>
      </c>
      <c r="G18" s="309"/>
      <c r="H18" s="295"/>
      <c r="I18" s="310">
        <f>F18*$H$2/2</f>
        <v>14917.5</v>
      </c>
      <c r="J18" s="310">
        <f>F18*$H$3/2</f>
        <v>2281.5</v>
      </c>
      <c r="K18" s="309"/>
      <c r="L18" s="294"/>
      <c r="W18" s="237"/>
      <c r="Z18" s="237"/>
      <c r="AA18" s="237"/>
      <c r="AB18" s="237"/>
    </row>
    <row r="19" spans="1:28" ht="14.25" customHeight="1" x14ac:dyDescent="0.2">
      <c r="A19" s="314"/>
      <c r="B19" s="314"/>
      <c r="C19" s="298" t="s">
        <v>266</v>
      </c>
      <c r="D19" s="333" t="s">
        <v>285</v>
      </c>
      <c r="E19" s="316"/>
      <c r="F19" s="309">
        <v>248</v>
      </c>
      <c r="G19" s="309"/>
      <c r="H19" s="295"/>
      <c r="I19" s="310">
        <f>F19*$H$2/2</f>
        <v>10540</v>
      </c>
      <c r="J19" s="310">
        <f>F19*$H$3/2</f>
        <v>1612</v>
      </c>
      <c r="K19" s="309"/>
      <c r="L19" s="294"/>
      <c r="W19" s="237"/>
      <c r="Z19" s="237"/>
      <c r="AA19" s="237"/>
      <c r="AB19" s="237"/>
    </row>
    <row r="20" spans="1:28" ht="14.25" customHeight="1" x14ac:dyDescent="0.2">
      <c r="A20" s="314"/>
      <c r="B20" s="314"/>
      <c r="C20" s="298" t="s">
        <v>262</v>
      </c>
      <c r="D20" s="333" t="s">
        <v>286</v>
      </c>
      <c r="E20" s="316" t="s">
        <v>302</v>
      </c>
      <c r="F20" s="309">
        <v>1917</v>
      </c>
      <c r="G20" s="309"/>
      <c r="H20" s="295"/>
      <c r="I20" s="309"/>
      <c r="J20" s="309"/>
      <c r="K20" s="309"/>
      <c r="L20" s="294"/>
      <c r="W20" s="237"/>
      <c r="Z20" s="237"/>
      <c r="AA20" s="237"/>
      <c r="AB20" s="237"/>
    </row>
    <row r="21" spans="1:28" ht="14.25" customHeight="1" x14ac:dyDescent="0.2">
      <c r="A21" s="314"/>
      <c r="B21" s="314"/>
      <c r="C21" s="315" t="s">
        <v>290</v>
      </c>
      <c r="D21" s="334" t="s">
        <v>287</v>
      </c>
      <c r="E21" s="316"/>
      <c r="F21" s="309">
        <v>1910</v>
      </c>
      <c r="G21" s="309"/>
      <c r="H21" s="295"/>
      <c r="I21" s="310">
        <f>F21*$H$2/2</f>
        <v>81175</v>
      </c>
      <c r="J21" s="310">
        <f>F21*$H$3/2</f>
        <v>12415</v>
      </c>
      <c r="K21" s="309"/>
      <c r="L21" s="294"/>
      <c r="W21" s="237"/>
      <c r="Z21" s="237"/>
      <c r="AA21" s="237"/>
      <c r="AB21" s="237"/>
    </row>
    <row r="22" spans="1:28" ht="14.25" customHeight="1" x14ac:dyDescent="0.2">
      <c r="A22" s="314"/>
      <c r="B22" s="314"/>
      <c r="C22" s="315" t="s">
        <v>290</v>
      </c>
      <c r="D22" s="334" t="s">
        <v>288</v>
      </c>
      <c r="E22" s="316"/>
      <c r="F22" s="309">
        <v>895</v>
      </c>
      <c r="G22" s="309"/>
      <c r="H22" s="295"/>
      <c r="I22" s="310">
        <f>F22*$H$2/2</f>
        <v>38037.5</v>
      </c>
      <c r="J22" s="310">
        <f>F22*$H$3/2</f>
        <v>5817.5</v>
      </c>
      <c r="K22" s="309"/>
      <c r="L22" s="294"/>
      <c r="W22" s="237"/>
      <c r="Z22" s="237"/>
      <c r="AA22" s="237"/>
      <c r="AB22" s="237"/>
    </row>
    <row r="23" spans="1:28" ht="14.25" customHeight="1" x14ac:dyDescent="0.2">
      <c r="A23" s="314"/>
      <c r="B23" s="314"/>
      <c r="C23" s="315" t="s">
        <v>290</v>
      </c>
      <c r="D23" s="334" t="s">
        <v>289</v>
      </c>
      <c r="E23" s="316"/>
      <c r="F23" s="309">
        <v>1227</v>
      </c>
      <c r="G23" s="309"/>
      <c r="H23" s="295"/>
      <c r="I23" s="310">
        <f>F23*$H$2</f>
        <v>104295</v>
      </c>
      <c r="J23" s="310">
        <f>F23*$H$3</f>
        <v>15951</v>
      </c>
      <c r="K23" s="309"/>
      <c r="L23" s="294"/>
      <c r="W23" s="237"/>
      <c r="Z23" s="237"/>
      <c r="AA23" s="237"/>
      <c r="AB23" s="237"/>
    </row>
    <row r="24" spans="1:28" ht="14.25" customHeight="1" x14ac:dyDescent="0.2">
      <c r="A24" s="314"/>
      <c r="B24" s="314"/>
      <c r="C24" s="298" t="s">
        <v>159</v>
      </c>
      <c r="D24" s="333" t="s">
        <v>291</v>
      </c>
      <c r="E24" s="316"/>
      <c r="F24" s="309">
        <v>643</v>
      </c>
      <c r="G24" s="309"/>
      <c r="H24" s="295"/>
      <c r="I24" s="310">
        <f>F24*$H$2</f>
        <v>54655</v>
      </c>
      <c r="J24" s="310">
        <f>F24*$H$3</f>
        <v>8359</v>
      </c>
      <c r="K24" s="309"/>
      <c r="L24" s="294"/>
      <c r="W24" s="237"/>
      <c r="Z24" s="237"/>
      <c r="AA24" s="237"/>
      <c r="AB24" s="237"/>
    </row>
    <row r="25" spans="1:28" ht="14.25" customHeight="1" x14ac:dyDescent="0.2">
      <c r="A25" s="314"/>
      <c r="B25" s="314"/>
      <c r="C25" s="298" t="s">
        <v>261</v>
      </c>
      <c r="D25" s="333" t="s">
        <v>292</v>
      </c>
      <c r="E25" s="316" t="s">
        <v>293</v>
      </c>
      <c r="F25" s="309">
        <v>700</v>
      </c>
      <c r="G25" s="309">
        <v>700</v>
      </c>
      <c r="H25" s="295">
        <f>F25/G25</f>
        <v>1</v>
      </c>
      <c r="I25" s="309">
        <v>421796</v>
      </c>
      <c r="J25" s="309" t="s">
        <v>303</v>
      </c>
      <c r="K25" s="309">
        <f>587</f>
        <v>587</v>
      </c>
      <c r="L25" s="294"/>
      <c r="W25" s="237"/>
      <c r="Z25" s="237"/>
      <c r="AA25" s="237"/>
      <c r="AB25" s="237"/>
    </row>
    <row r="26" spans="1:28" ht="14.25" customHeight="1" x14ac:dyDescent="0.2">
      <c r="A26" s="314"/>
      <c r="B26" s="314"/>
      <c r="C26" s="298" t="s">
        <v>264</v>
      </c>
      <c r="D26" s="333" t="s">
        <v>299</v>
      </c>
      <c r="E26" s="316"/>
      <c r="F26" s="309">
        <v>864</v>
      </c>
      <c r="G26" s="309"/>
      <c r="H26" s="295"/>
      <c r="I26" s="310">
        <f>F26*$H$2/2</f>
        <v>36720</v>
      </c>
      <c r="J26" s="309"/>
      <c r="K26" s="310">
        <f>F26*$H$3/31.6/2</f>
        <v>177.72151898734177</v>
      </c>
      <c r="L26" s="294"/>
      <c r="W26" s="237"/>
      <c r="Z26" s="237"/>
      <c r="AA26" s="237"/>
      <c r="AB26" s="237"/>
    </row>
    <row r="27" spans="1:28" ht="14.25" customHeight="1" x14ac:dyDescent="0.2">
      <c r="A27" s="314"/>
      <c r="B27" s="314"/>
      <c r="C27" s="298" t="s">
        <v>263</v>
      </c>
      <c r="D27" s="333" t="s">
        <v>300</v>
      </c>
      <c r="E27" s="316"/>
      <c r="F27" s="309">
        <v>157</v>
      </c>
      <c r="G27" s="309"/>
      <c r="H27" s="295"/>
      <c r="I27" s="310">
        <f>F27*$H$2</f>
        <v>13345</v>
      </c>
      <c r="J27" s="310">
        <f>F27*$H$3</f>
        <v>2041</v>
      </c>
      <c r="K27" s="309"/>
      <c r="L27" s="294"/>
      <c r="W27" s="237"/>
      <c r="Z27" s="237"/>
      <c r="AA27" s="237"/>
      <c r="AB27" s="237"/>
    </row>
    <row r="28" spans="1:28" ht="14.25" customHeight="1" x14ac:dyDescent="0.2">
      <c r="A28" s="314"/>
      <c r="B28" s="314"/>
      <c r="C28" s="298" t="s">
        <v>365</v>
      </c>
      <c r="D28" s="333" t="s">
        <v>398</v>
      </c>
      <c r="E28" s="316"/>
      <c r="F28" s="309">
        <v>806</v>
      </c>
      <c r="G28" s="309"/>
      <c r="H28" s="295"/>
      <c r="I28" s="310">
        <f>F28*$H$2/2</f>
        <v>34255</v>
      </c>
      <c r="J28" s="310">
        <f>F28*$H$3/2</f>
        <v>5239</v>
      </c>
      <c r="K28" s="309"/>
      <c r="L28" s="294"/>
      <c r="W28" s="237"/>
      <c r="Z28" s="237"/>
      <c r="AA28" s="237"/>
      <c r="AB28" s="237"/>
    </row>
    <row r="29" spans="1:28" ht="14.25" customHeight="1" x14ac:dyDescent="0.2">
      <c r="A29" s="314"/>
      <c r="B29" s="314"/>
      <c r="C29" s="298" t="s">
        <v>365</v>
      </c>
      <c r="D29" s="333" t="s">
        <v>399</v>
      </c>
      <c r="E29" s="316"/>
      <c r="F29" s="309">
        <v>1165</v>
      </c>
      <c r="G29" s="309"/>
      <c r="H29" s="295"/>
      <c r="I29" s="310">
        <f>F29*$H$2/2</f>
        <v>49512.5</v>
      </c>
      <c r="J29" s="310">
        <f>F29*$H$3/2</f>
        <v>7572.5</v>
      </c>
      <c r="K29" s="309"/>
      <c r="L29" s="294"/>
      <c r="W29" s="237"/>
      <c r="Z29" s="237"/>
      <c r="AA29" s="237"/>
      <c r="AB29" s="237"/>
    </row>
    <row r="30" spans="1:28" ht="14.25" customHeight="1" x14ac:dyDescent="0.2">
      <c r="A30" s="314"/>
      <c r="B30" s="314"/>
      <c r="C30" s="298" t="s">
        <v>365</v>
      </c>
      <c r="D30" s="333" t="s">
        <v>400</v>
      </c>
      <c r="E30" s="316"/>
      <c r="F30" s="309"/>
      <c r="G30" s="309"/>
      <c r="H30" s="295"/>
      <c r="I30" s="310"/>
      <c r="J30" s="310"/>
      <c r="K30" s="309"/>
      <c r="L30" s="294"/>
      <c r="W30" s="237"/>
      <c r="Z30" s="237"/>
      <c r="AA30" s="237"/>
      <c r="AB30" s="237"/>
    </row>
    <row r="31" spans="1:28" ht="14.25" customHeight="1" x14ac:dyDescent="0.2">
      <c r="A31" s="314"/>
      <c r="B31" s="314"/>
      <c r="C31" s="298" t="s">
        <v>365</v>
      </c>
      <c r="D31" s="333" t="s">
        <v>401</v>
      </c>
      <c r="E31" s="316"/>
      <c r="F31" s="309">
        <v>521</v>
      </c>
      <c r="G31" s="309"/>
      <c r="H31" s="295"/>
      <c r="I31" s="310">
        <f>F31*$H$2/2</f>
        <v>22142.5</v>
      </c>
      <c r="J31" s="310">
        <f>F31*$H$3/2</f>
        <v>3386.5</v>
      </c>
      <c r="K31" s="309"/>
      <c r="L31" s="294"/>
      <c r="W31" s="237"/>
      <c r="Z31" s="237"/>
      <c r="AA31" s="237"/>
      <c r="AB31" s="237"/>
    </row>
    <row r="32" spans="1:28" ht="14.25" customHeight="1" x14ac:dyDescent="0.2">
      <c r="A32" s="314"/>
      <c r="B32" s="314"/>
      <c r="C32" s="298" t="s">
        <v>365</v>
      </c>
      <c r="D32" s="333" t="s">
        <v>402</v>
      </c>
      <c r="E32" s="316"/>
      <c r="F32" s="309"/>
      <c r="G32" s="309"/>
      <c r="H32" s="295"/>
      <c r="I32" s="310"/>
      <c r="J32" s="310"/>
      <c r="K32" s="309"/>
      <c r="L32" s="294"/>
      <c r="W32" s="237"/>
      <c r="Z32" s="237"/>
      <c r="AA32" s="237"/>
      <c r="AB32" s="237"/>
    </row>
    <row r="33" spans="1:28" ht="14.25" customHeight="1" x14ac:dyDescent="0.2">
      <c r="A33" s="314"/>
      <c r="B33" s="314"/>
      <c r="C33" s="298" t="s">
        <v>365</v>
      </c>
      <c r="D33" s="333" t="s">
        <v>404</v>
      </c>
      <c r="E33" s="316"/>
      <c r="F33" s="309"/>
      <c r="G33" s="309"/>
      <c r="H33" s="295"/>
      <c r="I33" s="310"/>
      <c r="J33" s="310"/>
      <c r="K33" s="309"/>
      <c r="L33" s="294"/>
      <c r="W33" s="237"/>
      <c r="Z33" s="237"/>
      <c r="AA33" s="237"/>
      <c r="AB33" s="237"/>
    </row>
    <row r="34" spans="1:28" ht="14.25" customHeight="1" x14ac:dyDescent="0.2">
      <c r="A34" s="314"/>
      <c r="B34" s="314"/>
      <c r="C34" s="298" t="s">
        <v>365</v>
      </c>
      <c r="D34" s="333" t="s">
        <v>405</v>
      </c>
      <c r="E34" s="316"/>
      <c r="F34" s="309">
        <v>548</v>
      </c>
      <c r="G34" s="309"/>
      <c r="H34" s="295"/>
      <c r="I34" s="310">
        <f>F34*$H$2/2</f>
        <v>23290</v>
      </c>
      <c r="J34" s="310">
        <f>F34*$H$3/2</f>
        <v>3562</v>
      </c>
      <c r="K34" s="309"/>
      <c r="L34" s="294"/>
      <c r="W34" s="237"/>
      <c r="Z34" s="237"/>
      <c r="AA34" s="237"/>
      <c r="AB34" s="237"/>
    </row>
    <row r="35" spans="1:28" ht="14.25" customHeight="1" x14ac:dyDescent="0.2">
      <c r="A35" s="314"/>
      <c r="B35" s="314"/>
      <c r="C35" s="298" t="s">
        <v>365</v>
      </c>
      <c r="D35" s="333" t="s">
        <v>406</v>
      </c>
      <c r="E35" s="316"/>
      <c r="F35" s="309"/>
      <c r="G35" s="309"/>
      <c r="H35" s="295"/>
      <c r="I35" s="310"/>
      <c r="J35" s="310"/>
      <c r="K35" s="309"/>
      <c r="L35" s="294"/>
      <c r="W35" s="237"/>
      <c r="Z35" s="237"/>
      <c r="AA35" s="237"/>
      <c r="AB35" s="237"/>
    </row>
    <row r="36" spans="1:28" ht="14.25" customHeight="1" x14ac:dyDescent="0.2">
      <c r="A36" s="314"/>
      <c r="B36" s="314"/>
      <c r="C36" s="315"/>
      <c r="D36" s="315"/>
      <c r="E36" s="318" t="s">
        <v>332</v>
      </c>
      <c r="F36" s="309">
        <f>SUM(F7:F35)</f>
        <v>27725.71</v>
      </c>
      <c r="G36" s="325"/>
      <c r="H36" s="295"/>
      <c r="I36" s="309"/>
      <c r="J36" s="309"/>
      <c r="K36" s="309"/>
      <c r="L36" s="294"/>
      <c r="W36" s="237"/>
      <c r="Z36" s="237"/>
      <c r="AA36" s="237"/>
      <c r="AB36" s="237"/>
    </row>
    <row r="37" spans="1:28" ht="14.25" customHeight="1" x14ac:dyDescent="0.2">
      <c r="A37" s="314"/>
      <c r="B37" s="314"/>
      <c r="C37" s="315"/>
      <c r="D37" s="315"/>
      <c r="E37" s="318" t="s">
        <v>331</v>
      </c>
      <c r="F37" s="319">
        <f>2151-11.83-6.25-1.75-12.67-1.92-3.42</f>
        <v>2113.16</v>
      </c>
      <c r="G37" s="325"/>
      <c r="H37" s="295"/>
      <c r="I37" s="309"/>
      <c r="J37" s="309"/>
      <c r="K37" s="309"/>
      <c r="L37" s="294"/>
      <c r="W37" s="237"/>
      <c r="Z37" s="237"/>
      <c r="AA37" s="237"/>
      <c r="AB37" s="237"/>
    </row>
    <row r="38" spans="1:28" ht="14.25" customHeight="1" x14ac:dyDescent="0.2">
      <c r="A38" s="314"/>
      <c r="B38" s="314"/>
      <c r="C38" s="315"/>
      <c r="D38" s="315"/>
      <c r="E38" s="316" t="s">
        <v>333</v>
      </c>
      <c r="F38" s="313">
        <f>F36/F37</f>
        <v>13.120497264759885</v>
      </c>
      <c r="G38" s="309"/>
      <c r="H38" s="295"/>
      <c r="I38" s="309"/>
      <c r="J38" s="309"/>
      <c r="K38" s="309"/>
      <c r="L38" s="294"/>
      <c r="W38" s="237"/>
      <c r="Z38" s="237"/>
      <c r="AA38" s="237"/>
      <c r="AB38" s="237"/>
    </row>
    <row r="39" spans="1:28" ht="14.25" customHeight="1" x14ac:dyDescent="0.2">
      <c r="A39" s="314"/>
      <c r="B39" s="314"/>
      <c r="C39" s="320" t="s">
        <v>326</v>
      </c>
      <c r="D39" s="315"/>
      <c r="E39" s="316"/>
      <c r="F39" s="309"/>
      <c r="G39" s="309"/>
      <c r="H39" s="295"/>
      <c r="I39" s="308">
        <f>I9+I25</f>
        <v>1040722.0407523511</v>
      </c>
      <c r="J39" s="309"/>
      <c r="K39" s="308">
        <f>K25+K9</f>
        <v>1742.5736677115988</v>
      </c>
      <c r="L39" s="294"/>
      <c r="W39" s="237"/>
      <c r="Z39" s="237"/>
      <c r="AA39" s="237"/>
      <c r="AB39" s="237"/>
    </row>
    <row r="40" spans="1:28" ht="14.25" customHeight="1" x14ac:dyDescent="0.2">
      <c r="A40" s="314"/>
      <c r="B40" s="314"/>
      <c r="C40" s="315"/>
      <c r="D40" s="315"/>
      <c r="E40" s="316"/>
      <c r="F40" s="309"/>
      <c r="G40" s="309"/>
      <c r="H40" s="295"/>
      <c r="I40" s="309"/>
      <c r="J40" s="309"/>
      <c r="K40" s="309"/>
      <c r="L40" s="294"/>
      <c r="W40" s="237"/>
      <c r="Z40" s="237"/>
      <c r="AA40" s="237"/>
      <c r="AB40" s="237"/>
    </row>
    <row r="41" spans="1:28" ht="14.25" customHeight="1" x14ac:dyDescent="0.2">
      <c r="A41" s="314"/>
      <c r="B41" s="314"/>
      <c r="C41" s="314"/>
      <c r="D41" s="314"/>
      <c r="E41" s="314"/>
      <c r="F41" s="273"/>
      <c r="H41" s="238"/>
      <c r="I41" s="273"/>
      <c r="J41" s="273"/>
      <c r="K41" s="273"/>
      <c r="W41" s="237"/>
      <c r="Z41" s="237"/>
      <c r="AA41" s="237"/>
      <c r="AB41" s="237"/>
    </row>
    <row r="42" spans="1:28" ht="14.25" customHeight="1" x14ac:dyDescent="0.2">
      <c r="A42" s="314"/>
      <c r="B42" s="314"/>
      <c r="C42" s="314"/>
      <c r="D42" s="314"/>
      <c r="E42" s="314"/>
      <c r="F42" s="273"/>
      <c r="H42" s="238"/>
      <c r="I42" s="273"/>
      <c r="J42" s="273"/>
      <c r="K42" s="273"/>
      <c r="W42" s="237"/>
      <c r="Z42" s="237"/>
      <c r="AA42" s="237"/>
      <c r="AB42" s="237"/>
    </row>
    <row r="43" spans="1:28" ht="14.25" customHeight="1" x14ac:dyDescent="0.2">
      <c r="A43" s="314"/>
      <c r="B43" s="314"/>
      <c r="C43" s="314"/>
      <c r="D43" s="314"/>
      <c r="E43" s="314"/>
      <c r="F43" s="273"/>
      <c r="H43" s="238"/>
      <c r="I43" s="273"/>
      <c r="J43" s="273"/>
      <c r="K43" s="273"/>
      <c r="W43" s="237"/>
      <c r="Z43" s="237"/>
      <c r="AA43" s="237"/>
      <c r="AB43" s="237"/>
    </row>
    <row r="44" spans="1:28" ht="14.25" customHeight="1" x14ac:dyDescent="0.2">
      <c r="A44" s="314"/>
      <c r="B44" s="314"/>
      <c r="D44" s="314"/>
      <c r="E44" s="314"/>
      <c r="F44" s="314"/>
      <c r="G44" s="324"/>
      <c r="H44" s="314"/>
      <c r="I44" s="314"/>
      <c r="J44" s="314"/>
      <c r="K44" s="273"/>
      <c r="W44" s="237"/>
      <c r="Z44" s="237"/>
      <c r="AA44" s="237"/>
      <c r="AB44" s="237"/>
    </row>
    <row r="45" spans="1:28" ht="14.25" customHeight="1" x14ac:dyDescent="0.2">
      <c r="A45" s="314"/>
      <c r="B45" s="314"/>
      <c r="D45" s="314"/>
      <c r="E45" s="314" t="s">
        <v>318</v>
      </c>
      <c r="F45" s="314" t="s">
        <v>185</v>
      </c>
      <c r="G45" s="326" t="s">
        <v>186</v>
      </c>
      <c r="H45" s="314"/>
      <c r="I45" s="314"/>
      <c r="J45" s="314"/>
      <c r="K45" s="273"/>
      <c r="W45" s="237"/>
      <c r="Z45" s="237"/>
      <c r="AA45" s="237"/>
      <c r="AB45" s="237"/>
    </row>
    <row r="46" spans="1:28" ht="14.25" customHeight="1" x14ac:dyDescent="0.2">
      <c r="A46" s="314"/>
      <c r="B46" s="314"/>
      <c r="D46" s="314" t="s">
        <v>113</v>
      </c>
      <c r="E46" s="269">
        <f>J20</f>
        <v>0</v>
      </c>
      <c r="F46" s="269">
        <v>14120.277313343413</v>
      </c>
      <c r="G46" s="323">
        <v>13527</v>
      </c>
      <c r="H46" s="321">
        <f>(E46-G46)/G46</f>
        <v>-1</v>
      </c>
      <c r="I46" s="314"/>
      <c r="J46" s="314"/>
      <c r="K46" s="273"/>
      <c r="W46" s="237"/>
      <c r="Z46" s="237"/>
      <c r="AA46" s="237"/>
      <c r="AB46" s="237"/>
    </row>
    <row r="47" spans="1:28" ht="14.25" customHeight="1" x14ac:dyDescent="0.2">
      <c r="A47" s="314"/>
      <c r="B47" s="314"/>
      <c r="C47" s="314"/>
      <c r="D47" s="314" t="s">
        <v>124</v>
      </c>
      <c r="E47" s="269"/>
      <c r="F47" s="269">
        <v>3028</v>
      </c>
      <c r="G47" s="323">
        <v>3224</v>
      </c>
      <c r="H47" s="321"/>
      <c r="I47" s="314"/>
      <c r="J47" s="314"/>
      <c r="K47" s="273"/>
      <c r="W47" s="237"/>
      <c r="Z47" s="237"/>
      <c r="AA47" s="237"/>
      <c r="AB47" s="237"/>
    </row>
    <row r="48" spans="1:28" ht="14.25" customHeight="1" x14ac:dyDescent="0.2">
      <c r="A48" s="314"/>
      <c r="B48" s="314"/>
      <c r="C48" s="314"/>
      <c r="D48" s="314"/>
      <c r="F48" s="314"/>
      <c r="G48" s="323"/>
      <c r="H48" s="322">
        <f>AVERAGE(H46,H47)</f>
        <v>-1</v>
      </c>
      <c r="I48" s="322">
        <f>100%+H48</f>
        <v>0</v>
      </c>
      <c r="J48" s="314"/>
      <c r="K48" s="273"/>
      <c r="W48" s="237"/>
      <c r="Z48" s="237"/>
      <c r="AA48" s="237"/>
      <c r="AB48" s="237"/>
    </row>
    <row r="49" spans="1:28" ht="14.25" customHeight="1" x14ac:dyDescent="0.2">
      <c r="A49" s="314"/>
      <c r="B49" s="314"/>
      <c r="C49" s="314"/>
      <c r="D49" s="314"/>
      <c r="F49" s="314"/>
      <c r="G49" s="326"/>
      <c r="H49" s="314"/>
      <c r="I49" s="314"/>
      <c r="J49" s="314"/>
      <c r="K49" s="273"/>
      <c r="W49" s="237"/>
      <c r="Z49" s="237"/>
      <c r="AA49" s="237"/>
      <c r="AB49" s="237"/>
    </row>
    <row r="50" spans="1:28" ht="14.25" customHeight="1" x14ac:dyDescent="0.2">
      <c r="A50" s="314"/>
      <c r="B50" s="314"/>
      <c r="C50" s="314"/>
      <c r="D50" s="314"/>
      <c r="E50" s="237" t="s">
        <v>319</v>
      </c>
      <c r="F50" s="314" t="s">
        <v>187</v>
      </c>
      <c r="G50" s="326" t="s">
        <v>188</v>
      </c>
      <c r="H50" s="314"/>
      <c r="I50" s="314"/>
      <c r="J50" s="314"/>
      <c r="K50" s="273"/>
      <c r="W50" s="237"/>
      <c r="Z50" s="237"/>
      <c r="AA50" s="237"/>
      <c r="AB50" s="237"/>
    </row>
    <row r="51" spans="1:28" ht="14.25" customHeight="1" x14ac:dyDescent="0.2">
      <c r="A51" s="314"/>
      <c r="B51" s="314"/>
      <c r="C51" s="314"/>
      <c r="D51" s="314" t="s">
        <v>113</v>
      </c>
      <c r="E51" s="269">
        <f>I20</f>
        <v>0</v>
      </c>
      <c r="F51" s="269">
        <v>268148.99774289265</v>
      </c>
      <c r="G51" s="323">
        <v>195967</v>
      </c>
      <c r="H51" s="321">
        <f>(E51-G51)/G51</f>
        <v>-1</v>
      </c>
      <c r="I51" s="314"/>
      <c r="J51" s="314"/>
      <c r="K51" s="273"/>
      <c r="M51" s="314"/>
      <c r="N51" s="314"/>
      <c r="O51" s="314"/>
      <c r="P51" s="314"/>
      <c r="Q51" s="314"/>
      <c r="R51" s="314"/>
      <c r="S51" s="314"/>
      <c r="T51" s="314"/>
      <c r="U51" s="314"/>
      <c r="V51" s="314"/>
    </row>
    <row r="52" spans="1:28" ht="14.25" customHeight="1" x14ac:dyDescent="0.2">
      <c r="A52" s="314"/>
      <c r="B52" s="314"/>
      <c r="C52" s="314"/>
      <c r="D52" s="314" t="s">
        <v>124</v>
      </c>
      <c r="E52" s="269"/>
      <c r="F52" s="269">
        <v>13082</v>
      </c>
      <c r="G52" s="323">
        <v>21080</v>
      </c>
      <c r="H52" s="321"/>
      <c r="I52" s="314"/>
      <c r="J52" s="314"/>
      <c r="K52" s="273"/>
      <c r="M52" s="314"/>
      <c r="N52" s="314"/>
      <c r="O52" s="314"/>
      <c r="P52" s="314"/>
      <c r="Q52" s="314"/>
      <c r="R52" s="314"/>
      <c r="S52" s="314"/>
      <c r="T52" s="314"/>
      <c r="U52" s="314"/>
      <c r="V52" s="314"/>
    </row>
    <row r="53" spans="1:28" ht="14.25" customHeight="1" x14ac:dyDescent="0.2">
      <c r="A53" s="314"/>
      <c r="B53" s="314"/>
      <c r="C53" s="314"/>
      <c r="D53" s="314"/>
      <c r="E53" s="314"/>
      <c r="F53" s="314"/>
      <c r="G53" s="324"/>
      <c r="H53" s="322">
        <f>AVERAGE(H51,H52)</f>
        <v>-1</v>
      </c>
      <c r="I53" s="322">
        <f>100%+H53</f>
        <v>0</v>
      </c>
      <c r="J53" s="314"/>
      <c r="K53" s="273"/>
      <c r="M53" s="314"/>
      <c r="N53" s="314"/>
      <c r="O53" s="314"/>
      <c r="P53" s="314"/>
      <c r="Q53" s="314"/>
      <c r="R53" s="314"/>
      <c r="S53" s="314"/>
      <c r="T53" s="314"/>
      <c r="U53" s="314"/>
      <c r="V53" s="314"/>
    </row>
    <row r="54" spans="1:28" ht="14.25" customHeight="1" x14ac:dyDescent="0.2">
      <c r="A54" s="314"/>
      <c r="B54" s="314"/>
      <c r="C54" s="314"/>
      <c r="D54" s="314"/>
      <c r="E54" s="314"/>
      <c r="F54" s="314"/>
      <c r="G54" s="324"/>
      <c r="H54" s="314"/>
      <c r="I54" s="314"/>
      <c r="J54" s="314"/>
      <c r="K54" s="273"/>
      <c r="M54" s="314"/>
      <c r="N54" s="314"/>
      <c r="O54" s="314"/>
      <c r="P54" s="314"/>
      <c r="Q54" s="314"/>
      <c r="R54" s="314"/>
      <c r="S54" s="314"/>
      <c r="T54" s="314"/>
      <c r="U54" s="314"/>
      <c r="V54" s="314"/>
    </row>
    <row r="55" spans="1:28" ht="14.25" customHeight="1" x14ac:dyDescent="0.2">
      <c r="A55" s="314"/>
      <c r="B55" s="314"/>
      <c r="C55" s="314"/>
      <c r="D55" s="314"/>
      <c r="E55" s="314"/>
      <c r="F55" s="273"/>
      <c r="I55" s="273"/>
      <c r="J55" s="273"/>
      <c r="K55" s="273"/>
      <c r="M55" s="314"/>
      <c r="N55" s="314"/>
      <c r="O55" s="314"/>
      <c r="P55" s="314"/>
      <c r="Q55" s="314"/>
      <c r="R55" s="314"/>
      <c r="S55" s="314"/>
      <c r="T55" s="314"/>
      <c r="U55" s="314"/>
      <c r="V55" s="314"/>
    </row>
    <row r="56" spans="1:28" ht="14.25" customHeight="1" x14ac:dyDescent="0.2">
      <c r="A56" s="314"/>
      <c r="B56" s="314"/>
      <c r="C56" s="314"/>
      <c r="D56" s="314"/>
      <c r="E56" s="314"/>
      <c r="F56" s="273"/>
      <c r="I56" s="273"/>
      <c r="J56" s="273"/>
      <c r="K56" s="273"/>
      <c r="M56" s="314"/>
      <c r="N56" s="314"/>
      <c r="O56" s="314"/>
      <c r="P56" s="314"/>
      <c r="Q56" s="314"/>
      <c r="R56" s="314"/>
      <c r="S56" s="314"/>
      <c r="T56" s="314"/>
      <c r="U56" s="314"/>
      <c r="V56" s="314"/>
    </row>
    <row r="57" spans="1:28" ht="14.25" customHeight="1" x14ac:dyDescent="0.2">
      <c r="A57" s="314"/>
      <c r="B57" s="314"/>
      <c r="C57" s="314"/>
      <c r="D57" s="314"/>
      <c r="E57" s="314"/>
      <c r="F57" s="273"/>
      <c r="I57" s="273"/>
      <c r="J57" s="273"/>
      <c r="K57" s="273"/>
      <c r="M57" s="314"/>
      <c r="N57" s="314"/>
      <c r="O57" s="314"/>
      <c r="P57" s="314"/>
      <c r="Q57" s="314"/>
      <c r="R57" s="314"/>
      <c r="S57" s="314"/>
      <c r="T57" s="314"/>
      <c r="U57" s="314"/>
      <c r="V57" s="314"/>
    </row>
    <row r="58" spans="1:28" ht="14.25" customHeight="1" x14ac:dyDescent="0.2">
      <c r="A58" s="314"/>
      <c r="B58" s="314"/>
      <c r="C58" s="314"/>
      <c r="D58" s="314"/>
      <c r="E58" s="314"/>
      <c r="F58" s="273"/>
      <c r="I58" s="273"/>
      <c r="J58" s="273"/>
      <c r="K58" s="273"/>
      <c r="M58" s="314"/>
      <c r="N58" s="314"/>
      <c r="O58" s="314"/>
      <c r="P58" s="314"/>
      <c r="Q58" s="314"/>
      <c r="R58" s="314"/>
      <c r="S58" s="314"/>
      <c r="T58" s="314"/>
      <c r="U58" s="314"/>
      <c r="V58" s="314"/>
    </row>
    <row r="59" spans="1:28" ht="14.25" customHeight="1" x14ac:dyDescent="0.2">
      <c r="A59" s="314"/>
      <c r="B59" s="314"/>
      <c r="C59" s="314"/>
      <c r="D59" s="314"/>
      <c r="E59" s="314"/>
      <c r="F59" s="273"/>
      <c r="I59" s="273"/>
      <c r="J59" s="273"/>
      <c r="K59" s="273"/>
      <c r="M59" s="314"/>
      <c r="N59" s="314"/>
      <c r="O59" s="314"/>
      <c r="P59" s="314"/>
      <c r="Q59" s="314"/>
      <c r="R59" s="314"/>
      <c r="S59" s="314"/>
      <c r="T59" s="314"/>
      <c r="U59" s="314"/>
      <c r="V59" s="314"/>
    </row>
    <row r="60" spans="1:28" ht="14.25" customHeight="1" x14ac:dyDescent="0.2">
      <c r="A60" s="314"/>
      <c r="B60" s="314"/>
      <c r="C60" s="314"/>
      <c r="D60" s="314"/>
      <c r="E60" s="314"/>
      <c r="F60" s="314"/>
      <c r="G60" s="324"/>
      <c r="H60" s="314"/>
      <c r="I60" s="314"/>
      <c r="J60" s="314"/>
      <c r="K60" s="314"/>
      <c r="L60" s="314"/>
      <c r="M60" s="314"/>
      <c r="N60" s="314"/>
      <c r="O60" s="314"/>
      <c r="P60" s="314"/>
      <c r="Q60" s="314"/>
      <c r="R60" s="314"/>
      <c r="S60" s="314"/>
      <c r="T60" s="314"/>
      <c r="U60" s="314"/>
      <c r="V60" s="314"/>
    </row>
    <row r="61" spans="1:28" ht="14.25" customHeight="1" x14ac:dyDescent="0.2">
      <c r="A61" s="314"/>
      <c r="B61" s="314"/>
      <c r="C61" s="314"/>
      <c r="D61" s="314"/>
      <c r="E61" s="314"/>
      <c r="F61" s="314"/>
      <c r="G61" s="324"/>
      <c r="H61" s="314"/>
      <c r="I61" s="314"/>
      <c r="J61" s="314"/>
      <c r="K61" s="314"/>
      <c r="L61" s="314"/>
      <c r="M61" s="314"/>
      <c r="N61" s="314"/>
      <c r="O61" s="314"/>
      <c r="P61" s="314"/>
      <c r="Q61" s="314"/>
      <c r="R61" s="314"/>
      <c r="S61" s="314"/>
      <c r="T61" s="314"/>
      <c r="U61" s="314"/>
      <c r="V61" s="314"/>
    </row>
    <row r="62" spans="1:28" ht="14.25" customHeight="1" x14ac:dyDescent="0.2">
      <c r="A62" s="314"/>
      <c r="B62" s="314"/>
      <c r="C62" s="314"/>
      <c r="D62" s="314"/>
      <c r="E62" s="314"/>
      <c r="F62" s="314"/>
      <c r="G62" s="324"/>
      <c r="H62" s="314"/>
      <c r="I62" s="314"/>
      <c r="J62" s="314"/>
      <c r="K62" s="314"/>
      <c r="L62" s="314"/>
      <c r="M62" s="314"/>
      <c r="N62" s="314"/>
      <c r="O62" s="314"/>
      <c r="P62" s="314"/>
      <c r="Q62" s="314"/>
      <c r="R62" s="314"/>
      <c r="S62" s="314"/>
      <c r="T62" s="314"/>
      <c r="U62" s="314"/>
      <c r="V62" s="314"/>
    </row>
    <row r="63" spans="1:28" ht="14.25" customHeight="1" x14ac:dyDescent="0.2">
      <c r="A63" s="314"/>
      <c r="B63" s="314"/>
      <c r="C63" s="314"/>
      <c r="D63" s="314"/>
      <c r="E63" s="314"/>
      <c r="F63" s="314"/>
      <c r="G63" s="324"/>
      <c r="H63" s="314"/>
      <c r="I63" s="314"/>
      <c r="J63" s="314"/>
      <c r="K63" s="314"/>
      <c r="L63" s="314"/>
      <c r="M63" s="314"/>
      <c r="N63" s="314"/>
      <c r="O63" s="314"/>
      <c r="P63" s="314"/>
      <c r="Q63" s="314"/>
      <c r="R63" s="314"/>
      <c r="S63" s="314"/>
      <c r="T63" s="314"/>
      <c r="U63" s="314"/>
      <c r="V63" s="314"/>
    </row>
    <row r="64" spans="1:28" ht="14.25" customHeight="1" x14ac:dyDescent="0.2">
      <c r="A64" s="314"/>
      <c r="B64" s="314"/>
      <c r="C64" s="314"/>
      <c r="D64" s="314"/>
      <c r="E64" s="314"/>
      <c r="F64" s="314"/>
      <c r="G64" s="32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</row>
    <row r="65" spans="1:22" ht="14.25" customHeight="1" x14ac:dyDescent="0.2">
      <c r="A65" s="314"/>
      <c r="B65" s="314"/>
      <c r="C65" s="314"/>
      <c r="D65" s="314"/>
      <c r="E65" s="314"/>
      <c r="F65" s="314"/>
      <c r="G65" s="324"/>
      <c r="H65" s="314"/>
      <c r="I65" s="314"/>
      <c r="J65" s="314"/>
      <c r="K65" s="314"/>
      <c r="L65" s="314"/>
      <c r="M65" s="314"/>
      <c r="N65" s="314"/>
      <c r="O65" s="314"/>
      <c r="P65" s="314"/>
      <c r="Q65" s="314"/>
      <c r="R65" s="314"/>
      <c r="S65" s="314"/>
      <c r="T65" s="314"/>
      <c r="U65" s="314"/>
      <c r="V65" s="314"/>
    </row>
    <row r="66" spans="1:22" ht="14.25" customHeight="1" x14ac:dyDescent="0.2">
      <c r="A66" s="314"/>
      <c r="B66" s="314"/>
      <c r="C66" s="314"/>
      <c r="D66" s="314"/>
      <c r="E66" s="314"/>
      <c r="F66" s="314"/>
      <c r="G66" s="324"/>
      <c r="H66" s="314"/>
      <c r="I66" s="314"/>
      <c r="J66" s="314"/>
      <c r="K66" s="314"/>
      <c r="L66" s="314"/>
      <c r="M66" s="314"/>
      <c r="N66" s="314"/>
      <c r="O66" s="314"/>
      <c r="P66" s="314"/>
      <c r="Q66" s="314"/>
      <c r="R66" s="314"/>
      <c r="S66" s="314"/>
      <c r="T66" s="314"/>
      <c r="U66" s="314"/>
      <c r="V66" s="314"/>
    </row>
    <row r="67" spans="1:22" ht="14.25" customHeight="1" x14ac:dyDescent="0.2">
      <c r="A67" s="314"/>
      <c r="B67" s="314"/>
      <c r="C67" s="314"/>
      <c r="D67" s="314"/>
      <c r="E67" s="314"/>
      <c r="F67" s="314"/>
      <c r="G67" s="32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</row>
    <row r="68" spans="1:22" ht="14.25" customHeight="1" x14ac:dyDescent="0.2">
      <c r="A68" s="314"/>
      <c r="B68" s="314"/>
      <c r="C68" s="314"/>
      <c r="D68" s="314"/>
      <c r="E68" s="314"/>
      <c r="F68" s="314"/>
      <c r="G68" s="324"/>
      <c r="H68" s="314"/>
      <c r="I68" s="314"/>
      <c r="J68" s="314"/>
      <c r="K68" s="314"/>
      <c r="L68" s="314"/>
      <c r="M68" s="314"/>
      <c r="N68" s="314"/>
      <c r="O68" s="314"/>
      <c r="P68" s="314"/>
      <c r="Q68" s="314"/>
      <c r="R68" s="314"/>
      <c r="S68" s="314"/>
      <c r="T68" s="314"/>
      <c r="U68" s="314"/>
      <c r="V68" s="314"/>
    </row>
    <row r="69" spans="1:22" ht="14.25" customHeight="1" x14ac:dyDescent="0.2">
      <c r="A69" s="314"/>
      <c r="B69" s="314"/>
      <c r="C69" s="314"/>
      <c r="D69" s="314"/>
      <c r="E69" s="314"/>
      <c r="F69" s="314"/>
      <c r="G69" s="324"/>
      <c r="H69" s="314"/>
      <c r="I69" s="314"/>
      <c r="J69" s="314"/>
      <c r="K69" s="314"/>
      <c r="L69" s="314"/>
      <c r="M69" s="314"/>
      <c r="N69" s="314"/>
      <c r="O69" s="314"/>
      <c r="P69" s="314"/>
      <c r="Q69" s="314"/>
      <c r="R69" s="314"/>
      <c r="S69" s="314"/>
      <c r="T69" s="314"/>
      <c r="U69" s="314"/>
      <c r="V69" s="314"/>
    </row>
    <row r="70" spans="1:22" ht="14.25" customHeight="1" x14ac:dyDescent="0.2">
      <c r="A70" s="314"/>
      <c r="B70" s="314"/>
      <c r="C70" s="314"/>
      <c r="D70" s="314"/>
      <c r="E70" s="314"/>
      <c r="F70" s="314"/>
      <c r="G70" s="324"/>
      <c r="H70" s="314"/>
      <c r="I70" s="314"/>
      <c r="J70" s="314"/>
      <c r="K70" s="314"/>
      <c r="L70" s="314"/>
      <c r="M70" s="314"/>
      <c r="N70" s="314"/>
      <c r="O70" s="314"/>
      <c r="P70" s="314"/>
      <c r="Q70" s="314"/>
      <c r="R70" s="314"/>
      <c r="S70" s="314"/>
      <c r="T70" s="314"/>
      <c r="U70" s="314"/>
      <c r="V70" s="314"/>
    </row>
    <row r="71" spans="1:22" ht="14.25" customHeight="1" x14ac:dyDescent="0.2">
      <c r="A71" s="314"/>
      <c r="B71" s="314"/>
      <c r="C71" s="314"/>
      <c r="D71" s="314"/>
      <c r="E71" s="314"/>
      <c r="F71" s="314"/>
      <c r="G71" s="324"/>
      <c r="H71" s="314"/>
      <c r="I71" s="314"/>
      <c r="J71" s="314"/>
      <c r="K71" s="314"/>
      <c r="L71" s="314"/>
      <c r="M71" s="314"/>
      <c r="N71" s="314"/>
      <c r="O71" s="314"/>
      <c r="P71" s="314"/>
      <c r="Q71" s="314"/>
      <c r="R71" s="314"/>
      <c r="S71" s="314"/>
      <c r="T71" s="314"/>
      <c r="U71" s="314"/>
      <c r="V71" s="314"/>
    </row>
    <row r="72" spans="1:22" ht="14.25" customHeight="1" x14ac:dyDescent="0.2">
      <c r="A72" s="314"/>
      <c r="B72" s="314"/>
      <c r="C72" s="314"/>
      <c r="D72" s="314"/>
      <c r="E72" s="314"/>
      <c r="F72" s="314"/>
      <c r="G72" s="324"/>
      <c r="H72" s="314"/>
      <c r="I72" s="314"/>
      <c r="J72" s="314"/>
      <c r="K72" s="314"/>
      <c r="L72" s="314"/>
      <c r="M72" s="314"/>
      <c r="N72" s="314"/>
      <c r="O72" s="314"/>
      <c r="P72" s="314"/>
      <c r="Q72" s="314"/>
      <c r="R72" s="314"/>
      <c r="S72" s="314"/>
      <c r="T72" s="314"/>
      <c r="U72" s="314"/>
      <c r="V72" s="314"/>
    </row>
    <row r="73" spans="1:22" ht="14.25" customHeight="1" x14ac:dyDescent="0.2">
      <c r="A73" s="314"/>
      <c r="B73" s="314"/>
      <c r="C73" s="314"/>
      <c r="D73" s="314"/>
      <c r="E73" s="314"/>
      <c r="F73" s="314"/>
      <c r="G73" s="324"/>
      <c r="H73" s="314"/>
      <c r="I73" s="314"/>
      <c r="J73" s="314"/>
      <c r="K73" s="314"/>
      <c r="L73" s="314"/>
      <c r="M73" s="314"/>
      <c r="N73" s="314"/>
      <c r="O73" s="314"/>
      <c r="P73" s="314"/>
      <c r="Q73" s="314"/>
      <c r="R73" s="314"/>
      <c r="S73" s="314"/>
      <c r="T73" s="314"/>
      <c r="U73" s="314"/>
      <c r="V73" s="314"/>
    </row>
    <row r="74" spans="1:22" ht="14.25" customHeight="1" x14ac:dyDescent="0.2">
      <c r="A74" s="314"/>
      <c r="B74" s="314"/>
      <c r="C74" s="314"/>
      <c r="D74" s="314"/>
      <c r="E74" s="314"/>
      <c r="F74" s="314"/>
      <c r="G74" s="324"/>
      <c r="H74" s="314"/>
      <c r="I74" s="314"/>
      <c r="J74" s="314"/>
      <c r="K74" s="314"/>
      <c r="L74" s="314"/>
      <c r="M74" s="314"/>
      <c r="N74" s="314"/>
      <c r="O74" s="314"/>
      <c r="P74" s="314"/>
      <c r="Q74" s="314"/>
      <c r="R74" s="314"/>
      <c r="S74" s="314"/>
      <c r="T74" s="314"/>
      <c r="U74" s="314"/>
      <c r="V74" s="314"/>
    </row>
    <row r="75" spans="1:22" ht="14.25" customHeight="1" x14ac:dyDescent="0.2">
      <c r="A75" s="314"/>
      <c r="B75" s="314"/>
      <c r="C75" s="314"/>
      <c r="D75" s="314"/>
      <c r="E75" s="314"/>
      <c r="F75" s="314"/>
      <c r="G75" s="324"/>
      <c r="H75" s="314"/>
      <c r="I75" s="314"/>
      <c r="J75" s="314"/>
      <c r="K75" s="314"/>
      <c r="L75" s="314"/>
      <c r="M75" s="314"/>
      <c r="N75" s="314"/>
      <c r="O75" s="314"/>
      <c r="P75" s="314"/>
      <c r="Q75" s="314"/>
      <c r="R75" s="314"/>
      <c r="S75" s="314"/>
      <c r="T75" s="314"/>
      <c r="U75" s="314"/>
      <c r="V75" s="314"/>
    </row>
    <row r="76" spans="1:22" ht="14.25" customHeight="1" x14ac:dyDescent="0.2">
      <c r="A76" s="314"/>
      <c r="B76" s="314"/>
      <c r="C76" s="314"/>
      <c r="D76" s="314"/>
      <c r="E76" s="314"/>
      <c r="F76" s="314"/>
      <c r="G76" s="324"/>
      <c r="H76" s="314"/>
      <c r="I76" s="314"/>
      <c r="J76" s="314"/>
      <c r="K76" s="314"/>
      <c r="L76" s="314"/>
      <c r="M76" s="314"/>
      <c r="N76" s="314"/>
      <c r="O76" s="314"/>
      <c r="P76" s="314"/>
      <c r="Q76" s="314"/>
      <c r="R76" s="314"/>
      <c r="S76" s="314"/>
      <c r="T76" s="314"/>
      <c r="U76" s="314"/>
      <c r="V76" s="314"/>
    </row>
    <row r="77" spans="1:22" ht="14.25" customHeight="1" x14ac:dyDescent="0.2">
      <c r="A77" s="314"/>
      <c r="B77" s="314"/>
      <c r="C77" s="314"/>
      <c r="D77" s="314"/>
      <c r="E77" s="314"/>
      <c r="F77" s="314"/>
      <c r="G77" s="324"/>
      <c r="H77" s="314"/>
      <c r="I77" s="314"/>
      <c r="J77" s="314"/>
      <c r="K77" s="314"/>
      <c r="L77" s="314"/>
      <c r="M77" s="314"/>
      <c r="N77" s="314"/>
      <c r="O77" s="314"/>
      <c r="P77" s="314"/>
      <c r="Q77" s="314"/>
      <c r="R77" s="314"/>
      <c r="S77" s="314"/>
      <c r="T77" s="314"/>
      <c r="U77" s="314"/>
      <c r="V77" s="314"/>
    </row>
    <row r="78" spans="1:22" ht="14.25" customHeight="1" x14ac:dyDescent="0.2">
      <c r="A78" s="314"/>
      <c r="B78" s="314"/>
      <c r="C78" s="314"/>
      <c r="D78" s="314"/>
      <c r="E78" s="314"/>
      <c r="F78" s="314"/>
      <c r="G78" s="324"/>
      <c r="H78" s="314"/>
      <c r="I78" s="314"/>
      <c r="J78" s="314"/>
      <c r="K78" s="314"/>
      <c r="L78" s="314"/>
      <c r="M78" s="314"/>
      <c r="N78" s="314"/>
      <c r="O78" s="314"/>
      <c r="P78" s="314"/>
      <c r="Q78" s="314"/>
      <c r="R78" s="314"/>
      <c r="S78" s="314"/>
      <c r="T78" s="314"/>
      <c r="U78" s="314"/>
      <c r="V78" s="314"/>
    </row>
    <row r="79" spans="1:22" ht="14.25" customHeight="1" x14ac:dyDescent="0.2">
      <c r="A79" s="314"/>
      <c r="B79" s="314"/>
      <c r="C79" s="314"/>
      <c r="D79" s="314"/>
      <c r="E79" s="314"/>
      <c r="F79" s="314"/>
      <c r="G79" s="324"/>
      <c r="H79" s="314"/>
      <c r="I79" s="314"/>
      <c r="J79" s="314"/>
      <c r="K79" s="314"/>
      <c r="L79" s="314"/>
      <c r="M79" s="314"/>
      <c r="N79" s="314"/>
      <c r="O79" s="314"/>
      <c r="P79" s="314"/>
      <c r="Q79" s="314"/>
      <c r="R79" s="314"/>
      <c r="S79" s="314"/>
      <c r="T79" s="314"/>
      <c r="U79" s="314"/>
      <c r="V79" s="314"/>
    </row>
    <row r="80" spans="1:22" ht="14.25" customHeight="1" x14ac:dyDescent="0.2">
      <c r="A80" s="314"/>
      <c r="B80" s="314"/>
      <c r="C80" s="314"/>
      <c r="D80" s="314"/>
      <c r="E80" s="314"/>
      <c r="F80" s="314"/>
      <c r="G80" s="324"/>
      <c r="H80" s="314"/>
      <c r="I80" s="314"/>
      <c r="J80" s="314"/>
      <c r="K80" s="314"/>
      <c r="L80" s="314"/>
      <c r="M80" s="314"/>
      <c r="N80" s="314"/>
      <c r="O80" s="314"/>
      <c r="P80" s="314"/>
      <c r="Q80" s="314"/>
      <c r="R80" s="314"/>
      <c r="S80" s="314"/>
      <c r="T80" s="314"/>
      <c r="U80" s="314"/>
      <c r="V80" s="314"/>
    </row>
    <row r="81" spans="1:22" ht="14.25" customHeight="1" x14ac:dyDescent="0.2">
      <c r="A81" s="314"/>
      <c r="B81" s="314"/>
      <c r="C81" s="314"/>
      <c r="D81" s="314"/>
      <c r="E81" s="314"/>
      <c r="F81" s="314"/>
      <c r="G81" s="324"/>
      <c r="H81" s="314"/>
      <c r="I81" s="314"/>
      <c r="J81" s="314"/>
      <c r="K81" s="314"/>
      <c r="L81" s="314"/>
      <c r="M81" s="314"/>
      <c r="N81" s="314"/>
      <c r="O81" s="314"/>
      <c r="P81" s="314"/>
      <c r="Q81" s="314"/>
      <c r="R81" s="314"/>
      <c r="S81" s="314"/>
      <c r="T81" s="314"/>
      <c r="U81" s="314"/>
      <c r="V81" s="314"/>
    </row>
    <row r="82" spans="1:22" ht="14.25" customHeight="1" x14ac:dyDescent="0.2">
      <c r="A82" s="314"/>
      <c r="B82" s="314"/>
      <c r="C82" s="314"/>
      <c r="D82" s="314"/>
      <c r="E82" s="314"/>
      <c r="F82" s="314"/>
      <c r="G82" s="324"/>
      <c r="H82" s="314"/>
      <c r="I82" s="314"/>
      <c r="J82" s="314"/>
      <c r="K82" s="314"/>
      <c r="L82" s="314"/>
      <c r="M82" s="314"/>
      <c r="N82" s="314"/>
      <c r="O82" s="314"/>
      <c r="P82" s="314"/>
      <c r="Q82" s="314"/>
      <c r="R82" s="314"/>
      <c r="S82" s="314"/>
      <c r="T82" s="314"/>
      <c r="U82" s="314"/>
      <c r="V82" s="314"/>
    </row>
    <row r="83" spans="1:22" ht="14.25" customHeight="1" x14ac:dyDescent="0.2">
      <c r="A83" s="314"/>
      <c r="B83" s="314"/>
      <c r="C83" s="314"/>
      <c r="D83" s="314"/>
      <c r="E83" s="314"/>
      <c r="F83" s="314"/>
      <c r="G83" s="324"/>
      <c r="H83" s="314"/>
      <c r="I83" s="314"/>
      <c r="J83" s="314"/>
      <c r="K83" s="314"/>
      <c r="L83" s="314"/>
      <c r="M83" s="314"/>
      <c r="N83" s="314"/>
      <c r="O83" s="314"/>
      <c r="P83" s="314"/>
      <c r="Q83" s="314"/>
      <c r="R83" s="314"/>
      <c r="S83" s="314"/>
      <c r="T83" s="314"/>
      <c r="U83" s="314"/>
      <c r="V83" s="314"/>
    </row>
    <row r="84" spans="1:22" ht="14.25" customHeight="1" x14ac:dyDescent="0.2">
      <c r="A84" s="314"/>
      <c r="B84" s="314"/>
      <c r="C84" s="314"/>
      <c r="D84" s="314"/>
      <c r="E84" s="314"/>
      <c r="F84" s="314"/>
      <c r="G84" s="324"/>
      <c r="H84" s="314"/>
      <c r="I84" s="314"/>
      <c r="J84" s="314"/>
      <c r="K84" s="314"/>
      <c r="L84" s="314"/>
      <c r="M84" s="314"/>
      <c r="N84" s="314"/>
      <c r="O84" s="314"/>
      <c r="P84" s="314"/>
      <c r="Q84" s="314"/>
      <c r="R84" s="314"/>
      <c r="S84" s="314"/>
      <c r="T84" s="314"/>
      <c r="U84" s="314"/>
      <c r="V84" s="314"/>
    </row>
    <row r="85" spans="1:22" ht="14.25" customHeight="1" x14ac:dyDescent="0.2">
      <c r="A85" s="314"/>
      <c r="B85" s="314"/>
      <c r="C85" s="314"/>
      <c r="D85" s="314"/>
      <c r="E85" s="314"/>
      <c r="F85" s="314"/>
      <c r="G85" s="324"/>
      <c r="H85" s="314"/>
      <c r="I85" s="314"/>
      <c r="J85" s="314"/>
      <c r="K85" s="314"/>
      <c r="L85" s="314"/>
      <c r="M85" s="314"/>
      <c r="N85" s="314"/>
      <c r="O85" s="314"/>
      <c r="P85" s="314"/>
      <c r="Q85" s="314"/>
      <c r="R85" s="314"/>
      <c r="S85" s="314"/>
      <c r="T85" s="314"/>
      <c r="U85" s="314"/>
      <c r="V85" s="314"/>
    </row>
    <row r="86" spans="1:22" ht="14.25" customHeight="1" x14ac:dyDescent="0.2">
      <c r="A86" s="314"/>
      <c r="B86" s="314"/>
      <c r="C86" s="314"/>
      <c r="D86" s="314"/>
      <c r="E86" s="314"/>
      <c r="F86" s="314"/>
      <c r="G86" s="324"/>
      <c r="H86" s="314"/>
      <c r="I86" s="314"/>
      <c r="J86" s="314"/>
      <c r="K86" s="314"/>
      <c r="L86" s="314"/>
      <c r="M86" s="314"/>
      <c r="N86" s="314"/>
      <c r="O86" s="314"/>
      <c r="P86" s="314"/>
      <c r="Q86" s="314"/>
      <c r="R86" s="314"/>
      <c r="S86" s="314"/>
      <c r="T86" s="314"/>
      <c r="U86" s="314"/>
      <c r="V86" s="314"/>
    </row>
    <row r="87" spans="1:22" ht="14.25" customHeight="1" x14ac:dyDescent="0.2">
      <c r="A87" s="314"/>
      <c r="B87" s="314"/>
      <c r="C87" s="314"/>
      <c r="D87" s="314"/>
      <c r="E87" s="314"/>
      <c r="F87" s="314"/>
      <c r="G87" s="324"/>
      <c r="H87" s="314"/>
      <c r="I87" s="314"/>
      <c r="J87" s="314"/>
      <c r="K87" s="314"/>
      <c r="L87" s="314"/>
      <c r="M87" s="314"/>
      <c r="N87" s="314"/>
      <c r="O87" s="314"/>
      <c r="P87" s="314"/>
      <c r="Q87" s="314"/>
      <c r="R87" s="314"/>
      <c r="S87" s="314"/>
      <c r="T87" s="314"/>
      <c r="U87" s="314"/>
      <c r="V87" s="314"/>
    </row>
    <row r="88" spans="1:22" ht="14.25" customHeight="1" x14ac:dyDescent="0.2">
      <c r="A88" s="314"/>
      <c r="B88" s="314"/>
      <c r="C88" s="314"/>
      <c r="D88" s="314"/>
      <c r="E88" s="314"/>
      <c r="F88" s="314"/>
      <c r="G88" s="324"/>
      <c r="H88" s="314"/>
      <c r="I88" s="314"/>
      <c r="J88" s="314"/>
      <c r="K88" s="314"/>
      <c r="L88" s="314"/>
      <c r="M88" s="314"/>
      <c r="N88" s="314"/>
      <c r="O88" s="314"/>
      <c r="P88" s="314"/>
      <c r="Q88" s="314"/>
      <c r="R88" s="314"/>
      <c r="S88" s="314"/>
      <c r="T88" s="314"/>
      <c r="U88" s="314"/>
      <c r="V88" s="314"/>
    </row>
    <row r="89" spans="1:22" ht="14.25" customHeight="1" x14ac:dyDescent="0.2">
      <c r="A89" s="314"/>
      <c r="B89" s="314"/>
      <c r="C89" s="314"/>
      <c r="D89" s="314"/>
      <c r="E89" s="314"/>
      <c r="F89" s="314"/>
      <c r="G89" s="324"/>
      <c r="H89" s="314"/>
      <c r="I89" s="314"/>
      <c r="J89" s="314"/>
      <c r="K89" s="314"/>
      <c r="L89" s="314"/>
      <c r="M89" s="314"/>
      <c r="N89" s="314"/>
      <c r="O89" s="314"/>
      <c r="P89" s="314"/>
      <c r="Q89" s="314"/>
      <c r="R89" s="314"/>
      <c r="S89" s="314"/>
      <c r="T89" s="314"/>
      <c r="U89" s="314"/>
      <c r="V89" s="314"/>
    </row>
    <row r="90" spans="1:22" ht="14.25" customHeight="1" x14ac:dyDescent="0.2">
      <c r="A90" s="314"/>
      <c r="B90" s="314"/>
      <c r="C90" s="314"/>
      <c r="D90" s="314"/>
      <c r="E90" s="314"/>
      <c r="F90" s="314"/>
      <c r="G90" s="324"/>
      <c r="H90" s="314"/>
      <c r="I90" s="314"/>
      <c r="J90" s="314"/>
      <c r="K90" s="314"/>
      <c r="L90" s="314"/>
      <c r="M90" s="314"/>
      <c r="N90" s="314"/>
      <c r="O90" s="314"/>
      <c r="P90" s="314"/>
      <c r="Q90" s="314"/>
      <c r="R90" s="314"/>
      <c r="S90" s="314"/>
      <c r="T90" s="314"/>
      <c r="U90" s="314"/>
      <c r="V90" s="314"/>
    </row>
    <row r="91" spans="1:22" ht="14.25" customHeight="1" x14ac:dyDescent="0.2">
      <c r="A91" s="314"/>
      <c r="B91" s="314"/>
      <c r="C91" s="314"/>
      <c r="D91" s="314"/>
      <c r="E91" s="314"/>
      <c r="F91" s="314"/>
      <c r="G91" s="324"/>
      <c r="H91" s="314"/>
      <c r="I91" s="314"/>
      <c r="J91" s="314"/>
      <c r="K91" s="314"/>
      <c r="L91" s="314"/>
      <c r="M91" s="314"/>
      <c r="N91" s="314"/>
      <c r="O91" s="314"/>
      <c r="P91" s="314"/>
      <c r="Q91" s="314"/>
      <c r="R91" s="314"/>
      <c r="S91" s="314"/>
      <c r="T91" s="314"/>
      <c r="U91" s="314"/>
      <c r="V91" s="314"/>
    </row>
    <row r="92" spans="1:22" ht="14.25" customHeight="1" x14ac:dyDescent="0.2">
      <c r="A92" s="314"/>
      <c r="B92" s="314"/>
      <c r="C92" s="314"/>
      <c r="D92" s="314"/>
      <c r="E92" s="314"/>
      <c r="F92" s="314"/>
      <c r="G92" s="324"/>
      <c r="H92" s="314"/>
      <c r="I92" s="314"/>
      <c r="J92" s="314"/>
      <c r="K92" s="314"/>
      <c r="L92" s="314"/>
      <c r="M92" s="314"/>
      <c r="N92" s="314"/>
      <c r="O92" s="314"/>
      <c r="P92" s="314"/>
      <c r="Q92" s="314"/>
      <c r="R92" s="314"/>
      <c r="S92" s="314"/>
      <c r="T92" s="314"/>
      <c r="U92" s="314"/>
      <c r="V92" s="314"/>
    </row>
    <row r="93" spans="1:22" ht="14.25" customHeight="1" x14ac:dyDescent="0.2">
      <c r="A93" s="314"/>
      <c r="B93" s="314"/>
      <c r="C93" s="314"/>
      <c r="D93" s="314"/>
      <c r="E93" s="314"/>
      <c r="F93" s="314"/>
      <c r="G93" s="324"/>
      <c r="H93" s="314"/>
      <c r="I93" s="314"/>
      <c r="J93" s="314"/>
      <c r="K93" s="314"/>
      <c r="L93" s="314"/>
      <c r="M93" s="314"/>
      <c r="N93" s="314"/>
      <c r="O93" s="314"/>
      <c r="P93" s="314"/>
      <c r="Q93" s="314"/>
      <c r="R93" s="314"/>
      <c r="S93" s="314"/>
      <c r="T93" s="314"/>
      <c r="U93" s="314"/>
      <c r="V93" s="314"/>
    </row>
    <row r="94" spans="1:22" ht="14.25" customHeight="1" x14ac:dyDescent="0.2">
      <c r="A94" s="314"/>
      <c r="B94" s="314"/>
      <c r="C94" s="314"/>
      <c r="D94" s="314"/>
      <c r="E94" s="314"/>
      <c r="F94" s="314"/>
      <c r="G94" s="324"/>
      <c r="H94" s="314"/>
      <c r="I94" s="314"/>
      <c r="J94" s="314"/>
      <c r="K94" s="314"/>
      <c r="L94" s="314"/>
      <c r="M94" s="314"/>
      <c r="N94" s="314"/>
      <c r="O94" s="314"/>
      <c r="P94" s="314"/>
      <c r="Q94" s="314"/>
      <c r="R94" s="314"/>
      <c r="S94" s="314"/>
      <c r="T94" s="314"/>
      <c r="U94" s="314"/>
      <c r="V94" s="314"/>
    </row>
    <row r="95" spans="1:22" ht="14.25" customHeight="1" x14ac:dyDescent="0.2">
      <c r="A95" s="314"/>
      <c r="B95" s="314"/>
      <c r="C95" s="314"/>
      <c r="D95" s="314"/>
      <c r="E95" s="314"/>
      <c r="F95" s="314"/>
      <c r="G95" s="324"/>
      <c r="H95" s="314"/>
      <c r="I95" s="314"/>
      <c r="J95" s="314"/>
      <c r="K95" s="314"/>
      <c r="L95" s="314"/>
      <c r="M95" s="314"/>
      <c r="N95" s="314"/>
      <c r="O95" s="314"/>
      <c r="P95" s="314"/>
      <c r="Q95" s="314"/>
      <c r="R95" s="314"/>
      <c r="S95" s="314"/>
      <c r="T95" s="314"/>
      <c r="U95" s="314"/>
      <c r="V95" s="314"/>
    </row>
    <row r="96" spans="1:22" ht="14.25" customHeight="1" x14ac:dyDescent="0.2">
      <c r="A96" s="314"/>
      <c r="B96" s="314"/>
      <c r="C96" s="314"/>
      <c r="D96" s="314"/>
      <c r="E96" s="314"/>
      <c r="F96" s="314"/>
      <c r="G96" s="324"/>
      <c r="H96" s="314"/>
      <c r="I96" s="314"/>
      <c r="J96" s="314"/>
      <c r="K96" s="314"/>
      <c r="L96" s="314"/>
      <c r="M96" s="314"/>
      <c r="N96" s="314"/>
      <c r="O96" s="314"/>
      <c r="P96" s="314"/>
      <c r="Q96" s="314"/>
      <c r="R96" s="314"/>
      <c r="S96" s="314"/>
      <c r="T96" s="314"/>
      <c r="U96" s="314"/>
      <c r="V96" s="314"/>
    </row>
    <row r="97" spans="1:22" ht="14.25" customHeight="1" x14ac:dyDescent="0.2">
      <c r="A97" s="314"/>
      <c r="B97" s="314"/>
      <c r="C97" s="314"/>
      <c r="D97" s="314"/>
      <c r="E97" s="314"/>
      <c r="F97" s="314"/>
      <c r="G97" s="324"/>
      <c r="H97" s="314"/>
      <c r="I97" s="314"/>
      <c r="J97" s="314"/>
      <c r="K97" s="314"/>
      <c r="L97" s="314"/>
      <c r="M97" s="314"/>
      <c r="N97" s="314"/>
      <c r="O97" s="314"/>
      <c r="P97" s="314"/>
      <c r="Q97" s="314"/>
      <c r="R97" s="314"/>
      <c r="S97" s="314"/>
      <c r="T97" s="314"/>
      <c r="U97" s="314"/>
      <c r="V97" s="314"/>
    </row>
    <row r="98" spans="1:22" ht="14.25" customHeight="1" x14ac:dyDescent="0.2">
      <c r="A98" s="314"/>
      <c r="B98" s="314"/>
      <c r="C98" s="314"/>
      <c r="D98" s="314"/>
      <c r="E98" s="314"/>
      <c r="F98" s="314"/>
      <c r="G98" s="324"/>
      <c r="H98" s="314"/>
      <c r="I98" s="314"/>
      <c r="J98" s="314"/>
      <c r="K98" s="314"/>
      <c r="L98" s="314"/>
      <c r="M98" s="314"/>
      <c r="N98" s="314"/>
      <c r="O98" s="314"/>
      <c r="P98" s="314"/>
      <c r="Q98" s="314"/>
      <c r="R98" s="314"/>
      <c r="S98" s="314"/>
      <c r="T98" s="314"/>
      <c r="U98" s="314"/>
      <c r="V98" s="314"/>
    </row>
    <row r="99" spans="1:22" ht="14.25" customHeight="1" x14ac:dyDescent="0.2">
      <c r="A99" s="314"/>
      <c r="B99" s="314"/>
      <c r="C99" s="314"/>
      <c r="D99" s="314"/>
      <c r="E99" s="314"/>
      <c r="F99" s="314"/>
      <c r="G99" s="324"/>
      <c r="H99" s="314"/>
      <c r="I99" s="314"/>
      <c r="J99" s="314"/>
      <c r="K99" s="314"/>
      <c r="L99" s="314"/>
      <c r="M99" s="314"/>
      <c r="N99" s="314"/>
      <c r="O99" s="314"/>
      <c r="P99" s="314"/>
      <c r="Q99" s="314"/>
      <c r="R99" s="314"/>
      <c r="S99" s="314"/>
      <c r="T99" s="314"/>
      <c r="U99" s="314"/>
      <c r="V99" s="314"/>
    </row>
    <row r="100" spans="1:22" ht="14.25" customHeight="1" x14ac:dyDescent="0.2">
      <c r="A100" s="314"/>
      <c r="B100" s="314"/>
      <c r="C100" s="314"/>
      <c r="D100" s="314"/>
      <c r="E100" s="314"/>
      <c r="F100" s="314"/>
      <c r="G100" s="324"/>
      <c r="H100" s="314"/>
      <c r="I100" s="314"/>
      <c r="J100" s="314"/>
      <c r="K100" s="314"/>
      <c r="L100" s="314"/>
      <c r="M100" s="314"/>
      <c r="N100" s="314"/>
      <c r="O100" s="314"/>
      <c r="P100" s="314"/>
      <c r="Q100" s="314"/>
      <c r="R100" s="314"/>
      <c r="S100" s="314"/>
      <c r="T100" s="314"/>
      <c r="U100" s="314"/>
      <c r="V100" s="314"/>
    </row>
    <row r="101" spans="1:22" ht="14.25" customHeight="1" x14ac:dyDescent="0.2">
      <c r="A101" s="314"/>
      <c r="B101" s="314"/>
      <c r="C101" s="314"/>
      <c r="D101" s="314"/>
      <c r="E101" s="314"/>
      <c r="F101" s="314"/>
      <c r="G101" s="324"/>
      <c r="H101" s="314"/>
      <c r="I101" s="314"/>
      <c r="J101" s="314"/>
      <c r="K101" s="314"/>
      <c r="L101" s="314"/>
      <c r="M101" s="314"/>
      <c r="N101" s="314"/>
      <c r="O101" s="314"/>
      <c r="P101" s="314"/>
      <c r="Q101" s="314"/>
      <c r="R101" s="314"/>
      <c r="S101" s="314"/>
      <c r="T101" s="314"/>
      <c r="U101" s="314"/>
      <c r="V101" s="314"/>
    </row>
    <row r="102" spans="1:22" ht="14.25" customHeight="1" x14ac:dyDescent="0.2">
      <c r="A102" s="314"/>
      <c r="B102" s="314"/>
      <c r="C102" s="314"/>
      <c r="D102" s="314"/>
      <c r="E102" s="314"/>
      <c r="F102" s="314"/>
      <c r="G102" s="324"/>
      <c r="H102" s="314"/>
      <c r="I102" s="314"/>
      <c r="J102" s="314"/>
      <c r="K102" s="314"/>
      <c r="L102" s="314"/>
      <c r="M102" s="314"/>
      <c r="N102" s="314"/>
      <c r="O102" s="314"/>
      <c r="P102" s="314"/>
      <c r="Q102" s="314"/>
      <c r="R102" s="314"/>
      <c r="S102" s="314"/>
      <c r="T102" s="314"/>
      <c r="U102" s="314"/>
      <c r="V102" s="314"/>
    </row>
    <row r="103" spans="1:22" ht="14.25" customHeight="1" x14ac:dyDescent="0.2">
      <c r="A103" s="314"/>
      <c r="B103" s="314"/>
      <c r="C103" s="314"/>
      <c r="D103" s="314"/>
      <c r="E103" s="314"/>
      <c r="F103" s="314"/>
      <c r="G103" s="324"/>
      <c r="H103" s="314"/>
      <c r="I103" s="314"/>
      <c r="J103" s="314"/>
      <c r="K103" s="314"/>
      <c r="L103" s="314"/>
      <c r="M103" s="314"/>
      <c r="N103" s="314"/>
      <c r="O103" s="314"/>
      <c r="P103" s="314"/>
      <c r="Q103" s="314"/>
      <c r="R103" s="314"/>
      <c r="S103" s="314"/>
      <c r="T103" s="314"/>
      <c r="U103" s="314"/>
      <c r="V103" s="314"/>
    </row>
    <row r="104" spans="1:22" ht="14.25" customHeight="1" x14ac:dyDescent="0.2">
      <c r="A104" s="314"/>
      <c r="B104" s="314"/>
      <c r="C104" s="314"/>
      <c r="D104" s="314"/>
      <c r="E104" s="314"/>
      <c r="F104" s="314"/>
      <c r="G104" s="324"/>
      <c r="H104" s="314"/>
      <c r="I104" s="314"/>
      <c r="J104" s="314"/>
      <c r="K104" s="314"/>
      <c r="L104" s="314"/>
      <c r="M104" s="314"/>
      <c r="N104" s="314"/>
      <c r="O104" s="314"/>
      <c r="P104" s="314"/>
      <c r="Q104" s="314"/>
      <c r="R104" s="314"/>
      <c r="S104" s="314"/>
      <c r="T104" s="314"/>
      <c r="U104" s="314"/>
      <c r="V104" s="314"/>
    </row>
    <row r="105" spans="1:22" ht="14.25" customHeight="1" x14ac:dyDescent="0.2">
      <c r="A105" s="314"/>
      <c r="B105" s="314"/>
      <c r="C105" s="314"/>
      <c r="D105" s="314"/>
      <c r="E105" s="314"/>
      <c r="F105" s="314"/>
      <c r="G105" s="324"/>
      <c r="H105" s="314"/>
      <c r="I105" s="314"/>
      <c r="J105" s="314"/>
      <c r="K105" s="314"/>
      <c r="L105" s="314"/>
      <c r="M105" s="314"/>
      <c r="N105" s="314"/>
      <c r="O105" s="314"/>
      <c r="P105" s="314"/>
      <c r="Q105" s="314"/>
      <c r="R105" s="314"/>
      <c r="S105" s="314"/>
      <c r="T105" s="314"/>
      <c r="U105" s="314"/>
      <c r="V105" s="314"/>
    </row>
    <row r="106" spans="1:22" ht="14.25" customHeight="1" x14ac:dyDescent="0.2">
      <c r="A106" s="314"/>
      <c r="B106" s="314"/>
      <c r="C106" s="314"/>
      <c r="D106" s="314"/>
      <c r="E106" s="314"/>
      <c r="F106" s="314"/>
      <c r="G106" s="324"/>
      <c r="H106" s="314"/>
      <c r="I106" s="314"/>
      <c r="J106" s="314"/>
      <c r="K106" s="314"/>
      <c r="L106" s="314"/>
      <c r="M106" s="314"/>
      <c r="N106" s="314"/>
      <c r="O106" s="314"/>
      <c r="P106" s="314"/>
      <c r="Q106" s="314"/>
      <c r="R106" s="314"/>
      <c r="S106" s="314"/>
      <c r="T106" s="314"/>
      <c r="U106" s="314"/>
      <c r="V106" s="314"/>
    </row>
    <row r="107" spans="1:22" ht="14.25" customHeight="1" x14ac:dyDescent="0.2">
      <c r="A107" s="314"/>
      <c r="B107" s="314"/>
      <c r="C107" s="314"/>
      <c r="D107" s="314"/>
      <c r="E107" s="314"/>
      <c r="F107" s="314"/>
      <c r="G107" s="324"/>
      <c r="H107" s="314"/>
      <c r="I107" s="314"/>
      <c r="J107" s="314"/>
      <c r="K107" s="314"/>
      <c r="L107" s="314"/>
      <c r="M107" s="314"/>
      <c r="N107" s="314"/>
      <c r="O107" s="314"/>
      <c r="P107" s="314"/>
      <c r="Q107" s="314"/>
      <c r="R107" s="314"/>
      <c r="S107" s="314"/>
      <c r="T107" s="314"/>
      <c r="U107" s="314"/>
      <c r="V107" s="314"/>
    </row>
    <row r="108" spans="1:22" ht="14.25" customHeight="1" x14ac:dyDescent="0.2">
      <c r="A108" s="314"/>
      <c r="B108" s="314"/>
      <c r="C108" s="314"/>
      <c r="D108" s="314"/>
      <c r="E108" s="314"/>
      <c r="F108" s="314"/>
      <c r="G108" s="324"/>
      <c r="H108" s="314"/>
      <c r="I108" s="314"/>
      <c r="J108" s="314"/>
      <c r="K108" s="314"/>
      <c r="L108" s="314"/>
      <c r="M108" s="314"/>
      <c r="N108" s="314"/>
      <c r="O108" s="314"/>
      <c r="P108" s="314"/>
      <c r="Q108" s="314"/>
      <c r="R108" s="314"/>
      <c r="S108" s="314"/>
      <c r="T108" s="314"/>
      <c r="U108" s="314"/>
      <c r="V108" s="314"/>
    </row>
    <row r="109" spans="1:22" ht="14.25" customHeight="1" x14ac:dyDescent="0.2">
      <c r="A109" s="314"/>
      <c r="B109" s="314"/>
      <c r="C109" s="314"/>
      <c r="D109" s="314"/>
      <c r="E109" s="314"/>
      <c r="F109" s="314"/>
      <c r="G109" s="324"/>
      <c r="H109" s="314"/>
      <c r="I109" s="314"/>
      <c r="J109" s="314"/>
      <c r="K109" s="314"/>
      <c r="L109" s="314"/>
      <c r="M109" s="314"/>
      <c r="N109" s="314"/>
      <c r="O109" s="314"/>
      <c r="P109" s="314"/>
      <c r="Q109" s="314"/>
      <c r="R109" s="314"/>
      <c r="S109" s="314"/>
      <c r="T109" s="314"/>
      <c r="U109" s="314"/>
      <c r="V109" s="314"/>
    </row>
    <row r="110" spans="1:22" ht="14.25" customHeight="1" x14ac:dyDescent="0.2">
      <c r="A110" s="314"/>
      <c r="B110" s="314"/>
      <c r="C110" s="314"/>
      <c r="D110" s="314"/>
      <c r="E110" s="314"/>
      <c r="F110" s="314"/>
      <c r="G110" s="324"/>
      <c r="H110" s="314"/>
      <c r="I110" s="314"/>
      <c r="J110" s="314"/>
      <c r="K110" s="314"/>
      <c r="L110" s="314"/>
      <c r="M110" s="314"/>
      <c r="N110" s="314"/>
      <c r="O110" s="314"/>
      <c r="P110" s="314"/>
      <c r="Q110" s="314"/>
      <c r="R110" s="314"/>
      <c r="S110" s="314"/>
      <c r="T110" s="314"/>
      <c r="U110" s="314"/>
      <c r="V110" s="314"/>
    </row>
    <row r="111" spans="1:22" ht="14.25" customHeight="1" x14ac:dyDescent="0.2">
      <c r="A111" s="314"/>
      <c r="B111" s="314"/>
      <c r="C111" s="314"/>
      <c r="D111" s="314"/>
      <c r="E111" s="314"/>
      <c r="F111" s="314"/>
      <c r="G111" s="324"/>
      <c r="H111" s="314"/>
      <c r="I111" s="314"/>
      <c r="J111" s="314"/>
      <c r="K111" s="314"/>
      <c r="L111" s="314"/>
      <c r="M111" s="314"/>
      <c r="N111" s="314"/>
      <c r="O111" s="314"/>
      <c r="P111" s="314"/>
      <c r="Q111" s="314"/>
      <c r="R111" s="314"/>
      <c r="S111" s="314"/>
      <c r="T111" s="314"/>
      <c r="U111" s="314"/>
      <c r="V111" s="314"/>
    </row>
    <row r="112" spans="1:22" ht="14.25" customHeight="1" x14ac:dyDescent="0.2">
      <c r="A112" s="314"/>
      <c r="B112" s="314"/>
      <c r="C112" s="314"/>
      <c r="D112" s="314"/>
      <c r="E112" s="314"/>
      <c r="F112" s="314"/>
      <c r="G112" s="324"/>
      <c r="H112" s="314"/>
      <c r="I112" s="314"/>
      <c r="J112" s="314"/>
      <c r="K112" s="314"/>
      <c r="L112" s="314"/>
      <c r="M112" s="314"/>
      <c r="N112" s="314"/>
      <c r="O112" s="314"/>
      <c r="P112" s="314"/>
      <c r="Q112" s="314"/>
      <c r="R112" s="314"/>
      <c r="S112" s="314"/>
      <c r="T112" s="314"/>
      <c r="U112" s="314"/>
      <c r="V112" s="314"/>
    </row>
    <row r="113" spans="1:22" ht="14.25" customHeight="1" x14ac:dyDescent="0.2">
      <c r="A113" s="314"/>
      <c r="B113" s="314"/>
      <c r="C113" s="314"/>
      <c r="D113" s="314"/>
      <c r="E113" s="314"/>
      <c r="F113" s="314"/>
      <c r="G113" s="324"/>
      <c r="H113" s="314"/>
      <c r="I113" s="314"/>
      <c r="J113" s="314"/>
      <c r="K113" s="314"/>
      <c r="L113" s="314"/>
      <c r="M113" s="314"/>
      <c r="N113" s="314"/>
      <c r="O113" s="314"/>
      <c r="P113" s="314"/>
      <c r="Q113" s="314"/>
      <c r="R113" s="314"/>
      <c r="S113" s="314"/>
      <c r="T113" s="314"/>
      <c r="U113" s="314"/>
      <c r="V113" s="314"/>
    </row>
    <row r="114" spans="1:22" ht="14.25" customHeight="1" x14ac:dyDescent="0.2">
      <c r="A114" s="314"/>
      <c r="B114" s="314"/>
      <c r="C114" s="314"/>
      <c r="D114" s="314"/>
      <c r="E114" s="314"/>
      <c r="F114" s="314"/>
      <c r="G114" s="324"/>
      <c r="H114" s="314"/>
      <c r="I114" s="314"/>
      <c r="J114" s="314"/>
      <c r="K114" s="314"/>
      <c r="L114" s="314"/>
      <c r="M114" s="314"/>
      <c r="N114" s="314"/>
      <c r="O114" s="314"/>
      <c r="P114" s="314"/>
      <c r="Q114" s="314"/>
      <c r="R114" s="314"/>
      <c r="S114" s="314"/>
      <c r="T114" s="314"/>
      <c r="U114" s="314"/>
      <c r="V114" s="314"/>
    </row>
    <row r="115" spans="1:22" ht="14.25" customHeight="1" x14ac:dyDescent="0.2">
      <c r="A115" s="314"/>
      <c r="B115" s="314"/>
      <c r="C115" s="314"/>
      <c r="D115" s="314"/>
      <c r="E115" s="314"/>
      <c r="F115" s="314"/>
      <c r="G115" s="324"/>
      <c r="H115" s="314"/>
      <c r="I115" s="314"/>
      <c r="J115" s="314"/>
      <c r="K115" s="314"/>
      <c r="L115" s="314"/>
      <c r="M115" s="314"/>
      <c r="N115" s="314"/>
      <c r="O115" s="314"/>
      <c r="P115" s="314"/>
      <c r="Q115" s="314"/>
      <c r="R115" s="314"/>
      <c r="S115" s="314"/>
      <c r="T115" s="314"/>
      <c r="U115" s="314"/>
      <c r="V115" s="314"/>
    </row>
    <row r="116" spans="1:22" ht="14.25" customHeight="1" x14ac:dyDescent="0.2">
      <c r="A116" s="314"/>
      <c r="B116" s="314"/>
      <c r="C116" s="314"/>
      <c r="D116" s="314"/>
      <c r="E116" s="314"/>
      <c r="F116" s="314"/>
      <c r="G116" s="324"/>
      <c r="H116" s="314"/>
      <c r="I116" s="314"/>
      <c r="J116" s="314"/>
      <c r="K116" s="314"/>
      <c r="L116" s="314"/>
      <c r="M116" s="314"/>
      <c r="N116" s="314"/>
      <c r="O116" s="314"/>
      <c r="P116" s="314"/>
      <c r="Q116" s="314"/>
      <c r="R116" s="314"/>
      <c r="S116" s="314"/>
      <c r="T116" s="314"/>
      <c r="U116" s="314"/>
      <c r="V116" s="314"/>
    </row>
    <row r="117" spans="1:22" ht="14.25" customHeight="1" x14ac:dyDescent="0.2">
      <c r="A117" s="314"/>
      <c r="B117" s="314"/>
      <c r="C117" s="314"/>
      <c r="D117" s="314"/>
      <c r="E117" s="314"/>
      <c r="F117" s="314"/>
      <c r="G117" s="324"/>
      <c r="H117" s="314"/>
      <c r="I117" s="314"/>
      <c r="J117" s="314"/>
      <c r="K117" s="314"/>
      <c r="L117" s="314"/>
      <c r="M117" s="314"/>
      <c r="N117" s="314"/>
      <c r="O117" s="314"/>
      <c r="P117" s="314"/>
      <c r="Q117" s="314"/>
      <c r="R117" s="314"/>
      <c r="S117" s="314"/>
      <c r="T117" s="314"/>
      <c r="U117" s="314"/>
      <c r="V117" s="314"/>
    </row>
    <row r="118" spans="1:22" ht="14.25" customHeight="1" x14ac:dyDescent="0.2">
      <c r="A118" s="314"/>
      <c r="B118" s="314"/>
      <c r="C118" s="314"/>
      <c r="D118" s="314"/>
      <c r="E118" s="314"/>
      <c r="F118" s="314"/>
      <c r="G118" s="324"/>
      <c r="H118" s="314"/>
      <c r="I118" s="314"/>
      <c r="J118" s="314"/>
      <c r="K118" s="314"/>
      <c r="L118" s="314"/>
      <c r="M118" s="314"/>
      <c r="N118" s="314"/>
      <c r="O118" s="314"/>
      <c r="P118" s="314"/>
      <c r="Q118" s="314"/>
      <c r="R118" s="314"/>
      <c r="S118" s="314"/>
      <c r="T118" s="314"/>
      <c r="U118" s="314"/>
      <c r="V118" s="314"/>
    </row>
    <row r="119" spans="1:22" ht="14.25" customHeight="1" x14ac:dyDescent="0.2">
      <c r="A119" s="314"/>
      <c r="B119" s="314"/>
      <c r="C119" s="314"/>
      <c r="D119" s="314"/>
      <c r="E119" s="314"/>
      <c r="F119" s="314"/>
      <c r="G119" s="324"/>
      <c r="H119" s="314"/>
      <c r="I119" s="314"/>
      <c r="J119" s="314"/>
      <c r="K119" s="314"/>
      <c r="L119" s="314"/>
      <c r="M119" s="314"/>
      <c r="N119" s="314"/>
      <c r="O119" s="314"/>
      <c r="P119" s="314"/>
      <c r="Q119" s="314"/>
      <c r="R119" s="314"/>
      <c r="S119" s="314"/>
      <c r="T119" s="314"/>
      <c r="U119" s="314"/>
      <c r="V119" s="314"/>
    </row>
    <row r="120" spans="1:22" ht="14.25" customHeight="1" x14ac:dyDescent="0.2">
      <c r="A120" s="314"/>
      <c r="B120" s="314"/>
      <c r="C120" s="314"/>
      <c r="D120" s="314"/>
      <c r="E120" s="314"/>
      <c r="F120" s="314"/>
      <c r="G120" s="324"/>
      <c r="H120" s="314"/>
      <c r="I120" s="314"/>
      <c r="J120" s="314"/>
      <c r="K120" s="314"/>
      <c r="L120" s="314"/>
      <c r="M120" s="314"/>
      <c r="N120" s="314"/>
      <c r="O120" s="314"/>
      <c r="P120" s="314"/>
      <c r="Q120" s="314"/>
      <c r="R120" s="314"/>
      <c r="S120" s="314"/>
      <c r="T120" s="314"/>
      <c r="U120" s="314"/>
      <c r="V120" s="314"/>
    </row>
    <row r="121" spans="1:22" ht="14.25" customHeight="1" x14ac:dyDescent="0.2">
      <c r="A121" s="314"/>
      <c r="B121" s="314"/>
      <c r="C121" s="314"/>
      <c r="D121" s="314"/>
      <c r="E121" s="314"/>
      <c r="F121" s="314"/>
      <c r="G121" s="324"/>
      <c r="H121" s="314"/>
      <c r="I121" s="314"/>
      <c r="J121" s="314"/>
      <c r="K121" s="314"/>
      <c r="L121" s="314"/>
      <c r="M121" s="314"/>
      <c r="N121" s="314"/>
      <c r="O121" s="314"/>
      <c r="P121" s="314"/>
      <c r="Q121" s="314"/>
      <c r="R121" s="314"/>
      <c r="S121" s="314"/>
      <c r="T121" s="314"/>
      <c r="U121" s="314"/>
      <c r="V121" s="314"/>
    </row>
    <row r="122" spans="1:22" ht="14.25" customHeight="1" x14ac:dyDescent="0.2">
      <c r="A122" s="314"/>
      <c r="B122" s="314"/>
      <c r="C122" s="314"/>
      <c r="D122" s="314"/>
      <c r="E122" s="314"/>
      <c r="F122" s="314"/>
      <c r="G122" s="324"/>
      <c r="H122" s="314"/>
      <c r="I122" s="314"/>
      <c r="J122" s="314"/>
      <c r="K122" s="314"/>
      <c r="L122" s="314"/>
      <c r="M122" s="314"/>
      <c r="N122" s="314"/>
      <c r="O122" s="314"/>
      <c r="P122" s="314"/>
      <c r="Q122" s="314"/>
      <c r="R122" s="314"/>
      <c r="S122" s="314"/>
      <c r="T122" s="314"/>
      <c r="U122" s="314"/>
      <c r="V122" s="314"/>
    </row>
    <row r="123" spans="1:22" ht="14.25" customHeight="1" x14ac:dyDescent="0.2">
      <c r="A123" s="314"/>
      <c r="B123" s="314"/>
      <c r="C123" s="314"/>
      <c r="D123" s="314"/>
      <c r="E123" s="314"/>
      <c r="F123" s="314"/>
      <c r="G123" s="324"/>
      <c r="H123" s="314"/>
      <c r="I123" s="314"/>
      <c r="J123" s="314"/>
      <c r="K123" s="314"/>
      <c r="L123" s="314"/>
      <c r="M123" s="314"/>
      <c r="N123" s="314"/>
      <c r="O123" s="314"/>
      <c r="P123" s="314"/>
      <c r="Q123" s="314"/>
      <c r="R123" s="314"/>
      <c r="S123" s="314"/>
      <c r="T123" s="314"/>
      <c r="U123" s="314"/>
      <c r="V123" s="314"/>
    </row>
    <row r="124" spans="1:22" ht="14.25" customHeight="1" x14ac:dyDescent="0.2">
      <c r="A124" s="314"/>
      <c r="B124" s="314"/>
      <c r="C124" s="314"/>
      <c r="D124" s="314"/>
      <c r="E124" s="314"/>
      <c r="F124" s="314"/>
      <c r="G124" s="324"/>
      <c r="H124" s="314"/>
      <c r="I124" s="314"/>
      <c r="J124" s="314"/>
      <c r="K124" s="314"/>
      <c r="L124" s="314"/>
      <c r="M124" s="314"/>
      <c r="N124" s="314"/>
      <c r="O124" s="314"/>
      <c r="P124" s="314"/>
      <c r="Q124" s="314"/>
      <c r="R124" s="314"/>
      <c r="S124" s="314"/>
      <c r="T124" s="314"/>
      <c r="U124" s="314"/>
      <c r="V124" s="314"/>
    </row>
    <row r="125" spans="1:22" ht="14.25" customHeight="1" x14ac:dyDescent="0.2">
      <c r="A125" s="314"/>
      <c r="B125" s="314"/>
      <c r="C125" s="314"/>
      <c r="D125" s="314"/>
      <c r="E125" s="314"/>
      <c r="F125" s="314"/>
      <c r="G125" s="324"/>
      <c r="H125" s="314"/>
      <c r="I125" s="314"/>
      <c r="J125" s="314"/>
      <c r="K125" s="314"/>
      <c r="L125" s="314"/>
      <c r="M125" s="314"/>
      <c r="N125" s="314"/>
      <c r="O125" s="314"/>
      <c r="P125" s="314"/>
      <c r="Q125" s="314"/>
      <c r="R125" s="314"/>
      <c r="S125" s="314"/>
      <c r="T125" s="314"/>
      <c r="U125" s="314"/>
      <c r="V125" s="314"/>
    </row>
    <row r="126" spans="1:22" ht="14.25" customHeight="1" x14ac:dyDescent="0.2">
      <c r="A126" s="314"/>
      <c r="B126" s="314"/>
      <c r="C126" s="314"/>
      <c r="D126" s="314"/>
      <c r="E126" s="314"/>
      <c r="F126" s="314"/>
      <c r="G126" s="324"/>
      <c r="H126" s="314"/>
      <c r="I126" s="314"/>
      <c r="J126" s="314"/>
      <c r="K126" s="314"/>
      <c r="L126" s="314"/>
      <c r="M126" s="314"/>
      <c r="N126" s="314"/>
      <c r="O126" s="314"/>
      <c r="P126" s="314"/>
      <c r="Q126" s="314"/>
      <c r="R126" s="314"/>
      <c r="S126" s="314"/>
      <c r="T126" s="314"/>
      <c r="U126" s="314"/>
      <c r="V126" s="314"/>
    </row>
    <row r="127" spans="1:22" ht="14.25" customHeight="1" x14ac:dyDescent="0.2">
      <c r="A127" s="314"/>
      <c r="B127" s="314"/>
      <c r="C127" s="314"/>
      <c r="D127" s="314"/>
      <c r="E127" s="314"/>
      <c r="F127" s="314"/>
      <c r="G127" s="324"/>
      <c r="H127" s="314"/>
      <c r="I127" s="314"/>
      <c r="J127" s="314"/>
      <c r="K127" s="314"/>
      <c r="L127" s="314"/>
      <c r="M127" s="314"/>
      <c r="N127" s="314"/>
      <c r="O127" s="314"/>
      <c r="P127" s="314"/>
      <c r="Q127" s="314"/>
      <c r="R127" s="314"/>
      <c r="S127" s="314"/>
      <c r="T127" s="314"/>
      <c r="U127" s="314"/>
      <c r="V127" s="314"/>
    </row>
    <row r="128" spans="1:22" ht="14.25" customHeight="1" x14ac:dyDescent="0.2">
      <c r="A128" s="314"/>
      <c r="B128" s="314"/>
      <c r="C128" s="314"/>
      <c r="D128" s="314"/>
      <c r="E128" s="314"/>
      <c r="F128" s="314"/>
      <c r="G128" s="324"/>
      <c r="H128" s="314"/>
      <c r="I128" s="314"/>
      <c r="J128" s="314"/>
      <c r="K128" s="314"/>
      <c r="L128" s="314"/>
      <c r="M128" s="314"/>
      <c r="N128" s="314"/>
      <c r="O128" s="314"/>
      <c r="P128" s="314"/>
      <c r="Q128" s="314"/>
      <c r="R128" s="314"/>
      <c r="S128" s="314"/>
      <c r="T128" s="314"/>
      <c r="U128" s="314"/>
      <c r="V128" s="314"/>
    </row>
    <row r="129" spans="1:22" ht="14.25" customHeight="1" x14ac:dyDescent="0.2">
      <c r="A129" s="314"/>
      <c r="B129" s="314"/>
      <c r="C129" s="314"/>
      <c r="D129" s="314"/>
      <c r="E129" s="314"/>
      <c r="F129" s="314"/>
      <c r="G129" s="324"/>
      <c r="H129" s="314"/>
      <c r="I129" s="314"/>
      <c r="J129" s="314"/>
      <c r="K129" s="314"/>
      <c r="L129" s="314"/>
      <c r="M129" s="314"/>
      <c r="N129" s="314"/>
      <c r="O129" s="314"/>
      <c r="P129" s="314"/>
      <c r="Q129" s="314"/>
      <c r="R129" s="314"/>
      <c r="S129" s="314"/>
      <c r="T129" s="314"/>
      <c r="U129" s="314"/>
      <c r="V129" s="314"/>
    </row>
    <row r="130" spans="1:22" ht="14.25" customHeight="1" x14ac:dyDescent="0.2">
      <c r="A130" s="314"/>
      <c r="B130" s="314"/>
      <c r="C130" s="314"/>
      <c r="D130" s="314"/>
      <c r="E130" s="314"/>
      <c r="F130" s="314"/>
      <c r="G130" s="324"/>
      <c r="H130" s="314"/>
      <c r="I130" s="314"/>
      <c r="J130" s="314"/>
      <c r="K130" s="314"/>
      <c r="L130" s="314"/>
      <c r="M130" s="314"/>
      <c r="N130" s="314"/>
      <c r="O130" s="314"/>
      <c r="P130" s="314"/>
      <c r="Q130" s="314"/>
      <c r="R130" s="314"/>
      <c r="S130" s="314"/>
      <c r="T130" s="314"/>
      <c r="U130" s="314"/>
      <c r="V130" s="314"/>
    </row>
    <row r="131" spans="1:22" ht="14.25" customHeight="1" x14ac:dyDescent="0.2">
      <c r="A131" s="314"/>
      <c r="B131" s="314"/>
      <c r="C131" s="314"/>
      <c r="D131" s="314"/>
      <c r="E131" s="314"/>
      <c r="F131" s="314"/>
      <c r="G131" s="324"/>
      <c r="H131" s="314"/>
      <c r="I131" s="314"/>
      <c r="J131" s="314"/>
      <c r="K131" s="314"/>
      <c r="L131" s="314"/>
      <c r="M131" s="314"/>
      <c r="N131" s="314"/>
      <c r="O131" s="314"/>
      <c r="P131" s="314"/>
      <c r="Q131" s="314"/>
      <c r="R131" s="314"/>
      <c r="S131" s="314"/>
      <c r="T131" s="314"/>
      <c r="U131" s="314"/>
      <c r="V131" s="314"/>
    </row>
    <row r="132" spans="1:22" ht="14.25" customHeight="1" x14ac:dyDescent="0.2">
      <c r="A132" s="314"/>
      <c r="B132" s="314"/>
      <c r="C132" s="314"/>
      <c r="D132" s="314"/>
      <c r="E132" s="314"/>
      <c r="F132" s="314"/>
      <c r="G132" s="324"/>
      <c r="H132" s="314"/>
      <c r="I132" s="314"/>
      <c r="J132" s="314"/>
      <c r="K132" s="314"/>
      <c r="L132" s="314"/>
      <c r="M132" s="314"/>
      <c r="N132" s="314"/>
      <c r="O132" s="314"/>
      <c r="P132" s="314"/>
      <c r="Q132" s="314"/>
      <c r="R132" s="314"/>
      <c r="S132" s="314"/>
      <c r="T132" s="314"/>
      <c r="U132" s="314"/>
      <c r="V132" s="314"/>
    </row>
    <row r="133" spans="1:22" ht="14.25" customHeight="1" x14ac:dyDescent="0.2">
      <c r="A133" s="314"/>
      <c r="B133" s="314"/>
      <c r="C133" s="314"/>
      <c r="D133" s="314"/>
      <c r="E133" s="314"/>
      <c r="F133" s="314"/>
      <c r="G133" s="324"/>
      <c r="H133" s="314"/>
      <c r="I133" s="314"/>
      <c r="J133" s="314"/>
      <c r="K133" s="314"/>
      <c r="L133" s="314"/>
      <c r="M133" s="314"/>
      <c r="N133" s="314"/>
      <c r="O133" s="314"/>
      <c r="P133" s="314"/>
      <c r="Q133" s="314"/>
      <c r="R133" s="314"/>
      <c r="S133" s="314"/>
      <c r="T133" s="314"/>
      <c r="U133" s="314"/>
      <c r="V133" s="314"/>
    </row>
    <row r="134" spans="1:22" ht="14.25" customHeight="1" x14ac:dyDescent="0.2">
      <c r="A134" s="314"/>
      <c r="B134" s="314"/>
      <c r="C134" s="314"/>
      <c r="D134" s="314"/>
      <c r="E134" s="314"/>
      <c r="F134" s="314"/>
      <c r="G134" s="324"/>
      <c r="H134" s="314"/>
      <c r="I134" s="314"/>
      <c r="J134" s="314"/>
      <c r="K134" s="314"/>
      <c r="L134" s="314"/>
      <c r="M134" s="314"/>
      <c r="N134" s="314"/>
      <c r="O134" s="314"/>
      <c r="P134" s="314"/>
      <c r="Q134" s="314"/>
      <c r="R134" s="314"/>
      <c r="S134" s="314"/>
      <c r="T134" s="314"/>
      <c r="U134" s="314"/>
      <c r="V134" s="314"/>
    </row>
    <row r="135" spans="1:22" ht="14.25" customHeight="1" x14ac:dyDescent="0.2">
      <c r="A135" s="314"/>
      <c r="B135" s="314"/>
      <c r="C135" s="314"/>
      <c r="D135" s="314"/>
      <c r="E135" s="314"/>
      <c r="F135" s="314"/>
      <c r="G135" s="324"/>
      <c r="H135" s="314"/>
      <c r="I135" s="314"/>
      <c r="J135" s="314"/>
      <c r="K135" s="314"/>
      <c r="L135" s="314"/>
      <c r="M135" s="314"/>
      <c r="N135" s="314"/>
      <c r="O135" s="314"/>
      <c r="P135" s="314"/>
      <c r="Q135" s="314"/>
      <c r="R135" s="314"/>
      <c r="S135" s="314"/>
      <c r="T135" s="314"/>
      <c r="U135" s="314"/>
      <c r="V135" s="314"/>
    </row>
    <row r="136" spans="1:22" ht="14.25" customHeight="1" x14ac:dyDescent="0.2">
      <c r="A136" s="314"/>
      <c r="B136" s="314"/>
      <c r="C136" s="314"/>
      <c r="D136" s="314"/>
      <c r="E136" s="314"/>
      <c r="F136" s="314"/>
      <c r="G136" s="324"/>
      <c r="H136" s="314"/>
      <c r="I136" s="314"/>
      <c r="J136" s="314"/>
      <c r="K136" s="314"/>
      <c r="L136" s="314"/>
      <c r="M136" s="314"/>
      <c r="N136" s="314"/>
      <c r="O136" s="314"/>
      <c r="P136" s="314"/>
      <c r="Q136" s="314"/>
      <c r="R136" s="314"/>
      <c r="S136" s="314"/>
      <c r="T136" s="314"/>
      <c r="U136" s="314"/>
      <c r="V136" s="314"/>
    </row>
    <row r="137" spans="1:22" ht="14.25" customHeight="1" x14ac:dyDescent="0.2">
      <c r="A137" s="314"/>
      <c r="B137" s="314"/>
      <c r="C137" s="314"/>
      <c r="D137" s="314"/>
      <c r="E137" s="314"/>
      <c r="F137" s="314"/>
      <c r="G137" s="324"/>
      <c r="H137" s="314"/>
      <c r="I137" s="314"/>
      <c r="J137" s="314"/>
      <c r="K137" s="314"/>
      <c r="L137" s="314"/>
      <c r="M137" s="314"/>
      <c r="N137" s="314"/>
      <c r="O137" s="314"/>
      <c r="P137" s="314"/>
      <c r="Q137" s="314"/>
      <c r="R137" s="314"/>
      <c r="S137" s="314"/>
      <c r="T137" s="314"/>
      <c r="U137" s="314"/>
      <c r="V137" s="314"/>
    </row>
    <row r="138" spans="1:22" ht="14.25" customHeight="1" x14ac:dyDescent="0.2">
      <c r="A138" s="314"/>
      <c r="B138" s="314"/>
      <c r="C138" s="314"/>
      <c r="D138" s="314"/>
      <c r="E138" s="314"/>
      <c r="F138" s="314"/>
      <c r="G138" s="324"/>
      <c r="H138" s="314"/>
      <c r="I138" s="314"/>
      <c r="J138" s="314"/>
      <c r="K138" s="314"/>
      <c r="L138" s="314"/>
      <c r="M138" s="314"/>
      <c r="N138" s="314"/>
      <c r="O138" s="314"/>
      <c r="P138" s="314"/>
      <c r="Q138" s="314"/>
      <c r="R138" s="314"/>
      <c r="S138" s="314"/>
      <c r="T138" s="314"/>
      <c r="U138" s="314"/>
      <c r="V138" s="314"/>
    </row>
    <row r="139" spans="1:22" ht="14.25" customHeight="1" x14ac:dyDescent="0.2">
      <c r="A139" s="314"/>
      <c r="B139" s="314"/>
      <c r="C139" s="314"/>
      <c r="D139" s="314"/>
      <c r="E139" s="314"/>
      <c r="F139" s="314"/>
      <c r="G139" s="324"/>
      <c r="H139" s="314"/>
      <c r="I139" s="314"/>
      <c r="J139" s="314"/>
      <c r="K139" s="314"/>
      <c r="L139" s="314"/>
      <c r="M139" s="314"/>
      <c r="N139" s="314"/>
      <c r="O139" s="314"/>
      <c r="P139" s="314"/>
      <c r="Q139" s="314"/>
      <c r="R139" s="314"/>
      <c r="S139" s="314"/>
      <c r="T139" s="314"/>
      <c r="U139" s="314"/>
      <c r="V139" s="314"/>
    </row>
    <row r="140" spans="1:22" ht="14.25" customHeight="1" x14ac:dyDescent="0.2">
      <c r="A140" s="314"/>
      <c r="B140" s="314"/>
      <c r="C140" s="314"/>
      <c r="D140" s="314"/>
      <c r="E140" s="314"/>
      <c r="F140" s="314"/>
      <c r="G140" s="324"/>
      <c r="H140" s="314"/>
      <c r="I140" s="314"/>
      <c r="J140" s="314"/>
      <c r="K140" s="314"/>
      <c r="L140" s="314"/>
      <c r="M140" s="314"/>
      <c r="N140" s="314"/>
      <c r="O140" s="314"/>
      <c r="P140" s="314"/>
      <c r="Q140" s="314"/>
      <c r="R140" s="314"/>
      <c r="S140" s="314"/>
      <c r="T140" s="314"/>
      <c r="U140" s="314"/>
      <c r="V140" s="314"/>
    </row>
    <row r="141" spans="1:22" ht="14.25" customHeight="1" x14ac:dyDescent="0.2">
      <c r="A141" s="314"/>
      <c r="B141" s="314"/>
      <c r="C141" s="314"/>
      <c r="D141" s="314"/>
      <c r="E141" s="314"/>
      <c r="F141" s="314"/>
      <c r="G141" s="324"/>
      <c r="H141" s="314"/>
      <c r="I141" s="314"/>
      <c r="J141" s="314"/>
      <c r="K141" s="314"/>
      <c r="L141" s="314"/>
      <c r="M141" s="314"/>
      <c r="N141" s="314"/>
      <c r="O141" s="314"/>
      <c r="P141" s="314"/>
      <c r="Q141" s="314"/>
      <c r="R141" s="314"/>
      <c r="S141" s="314"/>
      <c r="T141" s="314"/>
      <c r="U141" s="314"/>
      <c r="V141" s="314"/>
    </row>
    <row r="142" spans="1:22" ht="14.25" customHeight="1" x14ac:dyDescent="0.2">
      <c r="A142" s="314"/>
      <c r="B142" s="314"/>
      <c r="C142" s="314"/>
      <c r="D142" s="314"/>
      <c r="E142" s="314"/>
      <c r="F142" s="314"/>
      <c r="G142" s="324"/>
      <c r="H142" s="314"/>
      <c r="I142" s="314"/>
      <c r="J142" s="314"/>
      <c r="K142" s="314"/>
      <c r="L142" s="314"/>
      <c r="M142" s="314"/>
      <c r="N142" s="314"/>
      <c r="O142" s="314"/>
      <c r="P142" s="314"/>
      <c r="Q142" s="314"/>
      <c r="R142" s="314"/>
      <c r="S142" s="314"/>
      <c r="T142" s="314"/>
      <c r="U142" s="314"/>
      <c r="V142" s="314"/>
    </row>
    <row r="143" spans="1:22" ht="14.25" customHeight="1" x14ac:dyDescent="0.2">
      <c r="A143" s="314"/>
      <c r="B143" s="314"/>
      <c r="C143" s="314"/>
      <c r="D143" s="314"/>
      <c r="E143" s="314"/>
      <c r="F143" s="314"/>
      <c r="G143" s="324"/>
      <c r="H143" s="314"/>
      <c r="I143" s="314"/>
      <c r="J143" s="314"/>
      <c r="K143" s="314"/>
      <c r="L143" s="314"/>
      <c r="M143" s="314"/>
      <c r="N143" s="314"/>
      <c r="O143" s="314"/>
      <c r="P143" s="314"/>
      <c r="Q143" s="314"/>
      <c r="R143" s="314"/>
      <c r="S143" s="314"/>
      <c r="T143" s="314"/>
      <c r="U143" s="314"/>
      <c r="V143" s="314"/>
    </row>
    <row r="144" spans="1:22" ht="14.25" customHeight="1" x14ac:dyDescent="0.2">
      <c r="A144" s="314"/>
      <c r="B144" s="314"/>
      <c r="C144" s="314"/>
      <c r="D144" s="314"/>
      <c r="E144" s="314"/>
      <c r="F144" s="314"/>
      <c r="G144" s="324"/>
      <c r="H144" s="314"/>
      <c r="I144" s="314"/>
      <c r="J144" s="314"/>
      <c r="K144" s="314"/>
      <c r="L144" s="314"/>
      <c r="M144" s="314"/>
      <c r="N144" s="314"/>
      <c r="O144" s="314"/>
      <c r="P144" s="314"/>
      <c r="Q144" s="314"/>
      <c r="R144" s="314"/>
      <c r="S144" s="314"/>
      <c r="T144" s="314"/>
      <c r="U144" s="314"/>
      <c r="V144" s="314"/>
    </row>
    <row r="145" spans="1:22" ht="14.25" customHeight="1" x14ac:dyDescent="0.2">
      <c r="A145" s="314"/>
      <c r="B145" s="314"/>
      <c r="C145" s="314"/>
      <c r="D145" s="314"/>
      <c r="E145" s="314"/>
      <c r="F145" s="314"/>
      <c r="G145" s="324"/>
      <c r="H145" s="314"/>
      <c r="I145" s="314"/>
      <c r="J145" s="314"/>
      <c r="K145" s="314"/>
      <c r="L145" s="314"/>
      <c r="M145" s="314"/>
      <c r="N145" s="314"/>
      <c r="O145" s="314"/>
      <c r="P145" s="314"/>
      <c r="Q145" s="314"/>
      <c r="R145" s="314"/>
      <c r="S145" s="314"/>
      <c r="T145" s="314"/>
      <c r="U145" s="314"/>
      <c r="V145" s="314"/>
    </row>
    <row r="146" spans="1:22" ht="14.25" customHeight="1" x14ac:dyDescent="0.2">
      <c r="A146" s="314"/>
      <c r="B146" s="314"/>
      <c r="C146" s="314"/>
      <c r="D146" s="314"/>
      <c r="E146" s="314"/>
      <c r="F146" s="314"/>
      <c r="G146" s="324"/>
      <c r="H146" s="314"/>
      <c r="I146" s="314"/>
      <c r="J146" s="314"/>
      <c r="K146" s="314"/>
      <c r="L146" s="314"/>
      <c r="M146" s="314"/>
      <c r="N146" s="314"/>
      <c r="O146" s="314"/>
      <c r="P146" s="314"/>
      <c r="Q146" s="314"/>
      <c r="R146" s="314"/>
      <c r="S146" s="314"/>
      <c r="T146" s="314"/>
      <c r="U146" s="314"/>
      <c r="V146" s="314"/>
    </row>
    <row r="147" spans="1:22" ht="14.25" customHeight="1" x14ac:dyDescent="0.2">
      <c r="A147" s="314"/>
      <c r="B147" s="314"/>
      <c r="C147" s="314"/>
      <c r="D147" s="314"/>
      <c r="E147" s="314"/>
      <c r="F147" s="314"/>
      <c r="G147" s="324"/>
      <c r="H147" s="314"/>
      <c r="I147" s="314"/>
      <c r="J147" s="314"/>
      <c r="K147" s="314"/>
      <c r="L147" s="314"/>
      <c r="M147" s="314"/>
      <c r="N147" s="314"/>
      <c r="O147" s="314"/>
      <c r="P147" s="314"/>
      <c r="Q147" s="314"/>
      <c r="R147" s="314"/>
      <c r="S147" s="314"/>
      <c r="T147" s="314"/>
      <c r="U147" s="314"/>
      <c r="V147" s="314"/>
    </row>
    <row r="148" spans="1:22" ht="14.25" customHeight="1" x14ac:dyDescent="0.2">
      <c r="A148" s="314"/>
      <c r="B148" s="314"/>
      <c r="C148" s="314"/>
      <c r="D148" s="314"/>
      <c r="E148" s="314"/>
      <c r="F148" s="314"/>
      <c r="G148" s="324"/>
      <c r="H148" s="314"/>
      <c r="I148" s="314"/>
      <c r="J148" s="314"/>
      <c r="K148" s="314"/>
      <c r="L148" s="314"/>
      <c r="M148" s="314"/>
      <c r="N148" s="314"/>
      <c r="O148" s="314"/>
      <c r="P148" s="314"/>
      <c r="Q148" s="314"/>
      <c r="R148" s="314"/>
      <c r="S148" s="314"/>
      <c r="T148" s="314"/>
      <c r="U148" s="314"/>
      <c r="V148" s="314"/>
    </row>
    <row r="149" spans="1:22" ht="14.25" customHeight="1" x14ac:dyDescent="0.2">
      <c r="A149" s="314"/>
      <c r="B149" s="314"/>
      <c r="C149" s="314"/>
      <c r="D149" s="314"/>
      <c r="E149" s="314"/>
      <c r="F149" s="314"/>
      <c r="G149" s="324"/>
      <c r="H149" s="314"/>
      <c r="I149" s="314"/>
      <c r="J149" s="314"/>
      <c r="K149" s="314"/>
      <c r="L149" s="314"/>
      <c r="M149" s="314"/>
      <c r="N149" s="314"/>
      <c r="O149" s="314"/>
      <c r="P149" s="314"/>
      <c r="Q149" s="314"/>
      <c r="R149" s="314"/>
      <c r="S149" s="314"/>
      <c r="T149" s="314"/>
      <c r="U149" s="314"/>
      <c r="V149" s="314"/>
    </row>
    <row r="150" spans="1:22" ht="14.25" customHeight="1" x14ac:dyDescent="0.2">
      <c r="A150" s="314"/>
      <c r="B150" s="314"/>
      <c r="C150" s="314"/>
      <c r="D150" s="314"/>
      <c r="E150" s="314"/>
      <c r="F150" s="314"/>
      <c r="G150" s="324"/>
      <c r="H150" s="314"/>
      <c r="I150" s="314"/>
      <c r="J150" s="314"/>
      <c r="K150" s="314"/>
      <c r="L150" s="314"/>
      <c r="M150" s="314"/>
      <c r="N150" s="314"/>
      <c r="O150" s="314"/>
      <c r="P150" s="314"/>
      <c r="Q150" s="314"/>
      <c r="R150" s="314"/>
      <c r="S150" s="314"/>
      <c r="T150" s="314"/>
      <c r="U150" s="314"/>
      <c r="V150" s="314"/>
    </row>
    <row r="151" spans="1:22" ht="14.25" customHeight="1" x14ac:dyDescent="0.2">
      <c r="A151" s="314"/>
      <c r="B151" s="314"/>
      <c r="C151" s="314"/>
      <c r="D151" s="314"/>
      <c r="E151" s="314"/>
      <c r="F151" s="314"/>
      <c r="G151" s="324"/>
      <c r="H151" s="314"/>
      <c r="I151" s="314"/>
      <c r="J151" s="314"/>
      <c r="K151" s="314"/>
      <c r="L151" s="314"/>
      <c r="M151" s="314"/>
      <c r="N151" s="314"/>
      <c r="O151" s="314"/>
      <c r="P151" s="314"/>
      <c r="Q151" s="314"/>
      <c r="R151" s="314"/>
      <c r="S151" s="314"/>
      <c r="T151" s="314"/>
      <c r="U151" s="314"/>
      <c r="V151" s="314"/>
    </row>
    <row r="152" spans="1:22" ht="14.25" customHeight="1" x14ac:dyDescent="0.2">
      <c r="A152" s="314"/>
      <c r="B152" s="314"/>
      <c r="C152" s="314"/>
      <c r="D152" s="314"/>
      <c r="E152" s="314"/>
      <c r="F152" s="314"/>
      <c r="G152" s="324"/>
      <c r="H152" s="314"/>
      <c r="I152" s="314"/>
      <c r="J152" s="314"/>
      <c r="K152" s="314"/>
      <c r="L152" s="314"/>
      <c r="M152" s="314"/>
      <c r="N152" s="314"/>
      <c r="O152" s="314"/>
      <c r="P152" s="314"/>
      <c r="Q152" s="314"/>
      <c r="R152" s="314"/>
      <c r="S152" s="314"/>
      <c r="T152" s="314"/>
      <c r="U152" s="314"/>
      <c r="V152" s="314"/>
    </row>
    <row r="153" spans="1:22" ht="14.25" customHeight="1" x14ac:dyDescent="0.2">
      <c r="A153" s="314"/>
      <c r="B153" s="314"/>
      <c r="C153" s="314"/>
      <c r="D153" s="314"/>
      <c r="E153" s="314"/>
      <c r="F153" s="314"/>
      <c r="G153" s="324"/>
      <c r="H153" s="314"/>
      <c r="I153" s="314"/>
      <c r="J153" s="314"/>
      <c r="K153" s="314"/>
      <c r="L153" s="314"/>
      <c r="M153" s="314"/>
      <c r="N153" s="314"/>
      <c r="O153" s="314"/>
      <c r="P153" s="314"/>
      <c r="Q153" s="314"/>
      <c r="R153" s="314"/>
      <c r="S153" s="314"/>
      <c r="T153" s="314"/>
      <c r="U153" s="314"/>
      <c r="V153" s="314"/>
    </row>
    <row r="154" spans="1:22" ht="14.25" customHeight="1" x14ac:dyDescent="0.2">
      <c r="A154" s="314"/>
      <c r="B154" s="314"/>
      <c r="C154" s="314"/>
      <c r="D154" s="314"/>
      <c r="E154" s="314"/>
      <c r="F154" s="314"/>
      <c r="G154" s="324"/>
      <c r="H154" s="314"/>
      <c r="I154" s="314"/>
      <c r="J154" s="314"/>
      <c r="K154" s="314"/>
      <c r="L154" s="314"/>
      <c r="M154" s="314"/>
      <c r="N154" s="314"/>
      <c r="O154" s="314"/>
      <c r="P154" s="314"/>
      <c r="Q154" s="314"/>
      <c r="R154" s="314"/>
      <c r="S154" s="314"/>
      <c r="T154" s="314"/>
      <c r="U154" s="314"/>
      <c r="V154" s="314"/>
    </row>
    <row r="155" spans="1:22" ht="14.25" customHeight="1" x14ac:dyDescent="0.2">
      <c r="A155" s="314"/>
      <c r="B155" s="314"/>
      <c r="C155" s="314"/>
      <c r="D155" s="314"/>
      <c r="E155" s="314"/>
      <c r="F155" s="314"/>
      <c r="G155" s="324"/>
      <c r="H155" s="314"/>
      <c r="I155" s="314"/>
      <c r="J155" s="314"/>
      <c r="K155" s="314"/>
      <c r="L155" s="314"/>
      <c r="M155" s="314"/>
      <c r="N155" s="314"/>
      <c r="O155" s="314"/>
      <c r="P155" s="314"/>
      <c r="Q155" s="314"/>
      <c r="R155" s="314"/>
      <c r="S155" s="314"/>
      <c r="T155" s="314"/>
      <c r="U155" s="314"/>
      <c r="V155" s="314"/>
    </row>
    <row r="156" spans="1:22" ht="14.25" customHeight="1" x14ac:dyDescent="0.2">
      <c r="A156" s="314"/>
      <c r="B156" s="314"/>
      <c r="C156" s="314"/>
      <c r="D156" s="314"/>
      <c r="E156" s="314"/>
      <c r="F156" s="314"/>
      <c r="G156" s="324"/>
      <c r="H156" s="314"/>
      <c r="I156" s="314"/>
      <c r="J156" s="314"/>
      <c r="K156" s="314"/>
      <c r="L156" s="314"/>
      <c r="M156" s="314"/>
      <c r="N156" s="314"/>
      <c r="O156" s="314"/>
      <c r="P156" s="314"/>
      <c r="Q156" s="314"/>
      <c r="R156" s="314"/>
      <c r="S156" s="314"/>
      <c r="T156" s="314"/>
      <c r="U156" s="314"/>
      <c r="V156" s="314"/>
    </row>
    <row r="157" spans="1:22" ht="14.25" customHeight="1" x14ac:dyDescent="0.2">
      <c r="A157" s="314"/>
      <c r="B157" s="314"/>
      <c r="C157" s="314"/>
      <c r="D157" s="314"/>
      <c r="E157" s="314"/>
      <c r="F157" s="314"/>
      <c r="G157" s="324"/>
      <c r="H157" s="314"/>
      <c r="I157" s="314"/>
      <c r="J157" s="314"/>
      <c r="K157" s="314"/>
      <c r="L157" s="314"/>
      <c r="M157" s="314"/>
      <c r="N157" s="314"/>
      <c r="O157" s="314"/>
      <c r="P157" s="314"/>
      <c r="Q157" s="314"/>
      <c r="R157" s="314"/>
      <c r="S157" s="314"/>
      <c r="T157" s="314"/>
      <c r="U157" s="314"/>
      <c r="V157" s="314"/>
    </row>
    <row r="158" spans="1:22" ht="14.25" customHeight="1" x14ac:dyDescent="0.2">
      <c r="A158" s="314"/>
      <c r="B158" s="314"/>
      <c r="C158" s="314"/>
      <c r="D158" s="314"/>
      <c r="E158" s="314"/>
      <c r="F158" s="314"/>
      <c r="G158" s="324"/>
      <c r="H158" s="314"/>
      <c r="I158" s="314"/>
      <c r="J158" s="314"/>
      <c r="K158" s="314"/>
      <c r="L158" s="314"/>
      <c r="M158" s="314"/>
      <c r="N158" s="314"/>
      <c r="O158" s="314"/>
      <c r="P158" s="314"/>
      <c r="Q158" s="314"/>
      <c r="R158" s="314"/>
      <c r="S158" s="314"/>
      <c r="T158" s="314"/>
      <c r="U158" s="314"/>
      <c r="V158" s="314"/>
    </row>
    <row r="159" spans="1:22" ht="14.25" customHeight="1" x14ac:dyDescent="0.2">
      <c r="A159" s="314"/>
      <c r="B159" s="314"/>
      <c r="C159" s="314"/>
      <c r="D159" s="314"/>
      <c r="E159" s="314"/>
      <c r="F159" s="314"/>
      <c r="G159" s="324"/>
      <c r="H159" s="314"/>
      <c r="I159" s="314"/>
      <c r="J159" s="314"/>
      <c r="K159" s="314"/>
      <c r="L159" s="314"/>
      <c r="M159" s="314"/>
      <c r="N159" s="314"/>
      <c r="O159" s="314"/>
      <c r="P159" s="314"/>
      <c r="Q159" s="314"/>
      <c r="R159" s="314"/>
      <c r="S159" s="314"/>
      <c r="T159" s="314"/>
      <c r="U159" s="314"/>
      <c r="V159" s="314"/>
    </row>
    <row r="160" spans="1:22" ht="14.25" customHeight="1" x14ac:dyDescent="0.2">
      <c r="A160" s="314"/>
      <c r="B160" s="314"/>
      <c r="C160" s="314"/>
      <c r="D160" s="314"/>
      <c r="E160" s="314"/>
      <c r="F160" s="314"/>
      <c r="G160" s="324"/>
      <c r="H160" s="314"/>
      <c r="I160" s="314"/>
      <c r="J160" s="314"/>
      <c r="K160" s="314"/>
      <c r="L160" s="314"/>
      <c r="M160" s="314"/>
      <c r="N160" s="314"/>
      <c r="O160" s="314"/>
      <c r="P160" s="314"/>
      <c r="Q160" s="314"/>
      <c r="R160" s="314"/>
      <c r="S160" s="314"/>
      <c r="T160" s="314"/>
      <c r="U160" s="314"/>
      <c r="V160" s="314"/>
    </row>
    <row r="161" spans="1:22" ht="14.25" customHeight="1" x14ac:dyDescent="0.2">
      <c r="A161" s="314"/>
      <c r="B161" s="314"/>
      <c r="C161" s="314"/>
      <c r="D161" s="314"/>
      <c r="E161" s="314"/>
      <c r="F161" s="314"/>
      <c r="G161" s="324"/>
      <c r="H161" s="314"/>
      <c r="I161" s="314"/>
      <c r="J161" s="314"/>
      <c r="K161" s="314"/>
      <c r="L161" s="314"/>
      <c r="M161" s="314"/>
      <c r="N161" s="314"/>
      <c r="O161" s="314"/>
      <c r="P161" s="314"/>
      <c r="Q161" s="314"/>
      <c r="R161" s="314"/>
      <c r="S161" s="314"/>
      <c r="T161" s="314"/>
      <c r="U161" s="314"/>
      <c r="V161" s="314"/>
    </row>
    <row r="162" spans="1:22" ht="14.25" customHeight="1" x14ac:dyDescent="0.2">
      <c r="A162" s="314"/>
      <c r="B162" s="314"/>
      <c r="C162" s="314"/>
      <c r="D162" s="314"/>
      <c r="E162" s="314"/>
      <c r="F162" s="314"/>
      <c r="G162" s="324"/>
      <c r="H162" s="314"/>
      <c r="I162" s="314"/>
      <c r="J162" s="314"/>
      <c r="K162" s="314"/>
      <c r="L162" s="314"/>
      <c r="M162" s="314"/>
      <c r="N162" s="314"/>
      <c r="O162" s="314"/>
      <c r="P162" s="314"/>
      <c r="Q162" s="314"/>
      <c r="R162" s="314"/>
      <c r="S162" s="314"/>
      <c r="T162" s="314"/>
      <c r="U162" s="314"/>
      <c r="V162" s="314"/>
    </row>
    <row r="163" spans="1:22" ht="14.25" customHeight="1" x14ac:dyDescent="0.2">
      <c r="A163" s="314"/>
      <c r="B163" s="314"/>
      <c r="C163" s="314"/>
      <c r="D163" s="314"/>
      <c r="E163" s="314"/>
      <c r="F163" s="314"/>
      <c r="G163" s="324"/>
      <c r="H163" s="314"/>
      <c r="I163" s="314"/>
      <c r="J163" s="314"/>
      <c r="K163" s="314"/>
      <c r="L163" s="314"/>
      <c r="M163" s="314"/>
      <c r="N163" s="314"/>
      <c r="O163" s="314"/>
      <c r="P163" s="314"/>
      <c r="Q163" s="314"/>
      <c r="R163" s="314"/>
      <c r="S163" s="314"/>
      <c r="T163" s="314"/>
      <c r="U163" s="314"/>
      <c r="V163" s="314"/>
    </row>
    <row r="164" spans="1:22" ht="14.25" customHeight="1" x14ac:dyDescent="0.2">
      <c r="A164" s="314"/>
      <c r="B164" s="314"/>
      <c r="C164" s="314"/>
      <c r="D164" s="314"/>
      <c r="E164" s="314"/>
      <c r="F164" s="314"/>
      <c r="G164" s="324"/>
      <c r="H164" s="314"/>
      <c r="I164" s="314"/>
      <c r="J164" s="314"/>
      <c r="K164" s="314"/>
      <c r="L164" s="314"/>
      <c r="M164" s="314"/>
      <c r="N164" s="314"/>
      <c r="O164" s="314"/>
      <c r="P164" s="314"/>
      <c r="Q164" s="314"/>
      <c r="R164" s="314"/>
      <c r="S164" s="314"/>
      <c r="T164" s="314"/>
      <c r="U164" s="314"/>
      <c r="V164" s="314"/>
    </row>
    <row r="165" spans="1:22" ht="14.25" customHeight="1" x14ac:dyDescent="0.2">
      <c r="A165" s="314"/>
      <c r="B165" s="314"/>
      <c r="C165" s="314"/>
      <c r="D165" s="314"/>
      <c r="E165" s="314"/>
      <c r="F165" s="314"/>
      <c r="G165" s="324"/>
      <c r="H165" s="314"/>
      <c r="I165" s="314"/>
      <c r="J165" s="314"/>
      <c r="K165" s="314"/>
      <c r="L165" s="314"/>
      <c r="M165" s="314"/>
      <c r="N165" s="314"/>
      <c r="O165" s="314"/>
      <c r="P165" s="314"/>
      <c r="Q165" s="314"/>
      <c r="R165" s="314"/>
      <c r="S165" s="314"/>
      <c r="T165" s="314"/>
      <c r="U165" s="314"/>
      <c r="V165" s="314"/>
    </row>
    <row r="166" spans="1:22" ht="14.25" customHeight="1" x14ac:dyDescent="0.2">
      <c r="A166" s="314"/>
      <c r="B166" s="314"/>
      <c r="C166" s="314"/>
      <c r="D166" s="314"/>
      <c r="E166" s="314"/>
      <c r="F166" s="314"/>
      <c r="G166" s="324"/>
      <c r="H166" s="314"/>
      <c r="I166" s="314"/>
      <c r="J166" s="314"/>
      <c r="K166" s="314"/>
      <c r="L166" s="314"/>
      <c r="M166" s="314"/>
      <c r="N166" s="314"/>
      <c r="O166" s="314"/>
      <c r="P166" s="314"/>
      <c r="Q166" s="314"/>
      <c r="R166" s="314"/>
      <c r="S166" s="314"/>
      <c r="T166" s="314"/>
      <c r="U166" s="314"/>
      <c r="V166" s="314"/>
    </row>
    <row r="167" spans="1:22" ht="14.25" customHeight="1" x14ac:dyDescent="0.2">
      <c r="A167" s="314"/>
      <c r="B167" s="314"/>
      <c r="C167" s="314"/>
      <c r="D167" s="314"/>
      <c r="E167" s="314"/>
      <c r="F167" s="314"/>
      <c r="G167" s="324"/>
      <c r="H167" s="314"/>
      <c r="I167" s="314"/>
      <c r="J167" s="314"/>
      <c r="K167" s="314"/>
      <c r="L167" s="314"/>
      <c r="M167" s="314"/>
      <c r="N167" s="314"/>
      <c r="O167" s="314"/>
      <c r="P167" s="314"/>
      <c r="Q167" s="314"/>
      <c r="R167" s="314"/>
      <c r="S167" s="314"/>
      <c r="T167" s="314"/>
      <c r="U167" s="314"/>
      <c r="V167" s="314"/>
    </row>
    <row r="168" spans="1:22" ht="14.25" customHeight="1" x14ac:dyDescent="0.2">
      <c r="A168" s="314"/>
      <c r="B168" s="314"/>
      <c r="C168" s="314"/>
      <c r="D168" s="314"/>
      <c r="E168" s="314"/>
      <c r="F168" s="314"/>
      <c r="G168" s="324"/>
      <c r="H168" s="314"/>
      <c r="I168" s="314"/>
      <c r="J168" s="314"/>
      <c r="K168" s="314"/>
      <c r="L168" s="314"/>
      <c r="M168" s="314"/>
      <c r="N168" s="314"/>
      <c r="O168" s="314"/>
      <c r="P168" s="314"/>
      <c r="Q168" s="314"/>
      <c r="R168" s="314"/>
      <c r="S168" s="314"/>
      <c r="T168" s="314"/>
      <c r="U168" s="314"/>
      <c r="V168" s="314"/>
    </row>
    <row r="169" spans="1:22" ht="14.25" customHeight="1" x14ac:dyDescent="0.2">
      <c r="A169" s="314"/>
      <c r="B169" s="314"/>
      <c r="C169" s="314"/>
      <c r="D169" s="314"/>
      <c r="E169" s="314"/>
      <c r="F169" s="314"/>
      <c r="G169" s="324"/>
      <c r="H169" s="314"/>
      <c r="I169" s="314"/>
      <c r="J169" s="314"/>
      <c r="K169" s="314"/>
      <c r="L169" s="314"/>
      <c r="M169" s="314"/>
      <c r="N169" s="314"/>
      <c r="O169" s="314"/>
      <c r="P169" s="314"/>
      <c r="Q169" s="314"/>
      <c r="R169" s="314"/>
      <c r="S169" s="314"/>
      <c r="T169" s="314"/>
      <c r="U169" s="314"/>
      <c r="V169" s="314"/>
    </row>
    <row r="170" spans="1:22" ht="14.25" customHeight="1" x14ac:dyDescent="0.2">
      <c r="A170" s="314"/>
      <c r="B170" s="314"/>
      <c r="C170" s="314"/>
      <c r="D170" s="314"/>
      <c r="E170" s="314"/>
      <c r="F170" s="314"/>
      <c r="G170" s="324"/>
      <c r="H170" s="314"/>
      <c r="I170" s="314"/>
      <c r="J170" s="314"/>
      <c r="K170" s="314"/>
      <c r="L170" s="314"/>
      <c r="M170" s="314"/>
      <c r="N170" s="314"/>
      <c r="O170" s="314"/>
      <c r="P170" s="314"/>
      <c r="Q170" s="314"/>
      <c r="R170" s="314"/>
      <c r="S170" s="314"/>
      <c r="T170" s="314"/>
      <c r="U170" s="314"/>
      <c r="V170" s="314"/>
    </row>
    <row r="171" spans="1:22" ht="14.25" customHeight="1" x14ac:dyDescent="0.2">
      <c r="A171" s="314"/>
      <c r="B171" s="314"/>
      <c r="C171" s="314"/>
      <c r="D171" s="314"/>
      <c r="E171" s="314"/>
      <c r="F171" s="314"/>
      <c r="G171" s="324"/>
      <c r="H171" s="314"/>
      <c r="I171" s="314"/>
      <c r="J171" s="314"/>
      <c r="K171" s="314"/>
      <c r="L171" s="314"/>
      <c r="M171" s="314"/>
      <c r="N171" s="314"/>
      <c r="O171" s="314"/>
      <c r="P171" s="314"/>
      <c r="Q171" s="314"/>
      <c r="R171" s="314"/>
      <c r="S171" s="314"/>
      <c r="T171" s="314"/>
      <c r="U171" s="314"/>
      <c r="V171" s="314"/>
    </row>
    <row r="172" spans="1:22" ht="14.25" customHeight="1" x14ac:dyDescent="0.2">
      <c r="A172" s="314"/>
      <c r="B172" s="314"/>
      <c r="C172" s="314"/>
      <c r="D172" s="314"/>
      <c r="E172" s="314"/>
      <c r="F172" s="314"/>
      <c r="G172" s="324"/>
      <c r="H172" s="314"/>
      <c r="I172" s="314"/>
      <c r="J172" s="314"/>
      <c r="K172" s="314"/>
      <c r="L172" s="314"/>
      <c r="M172" s="314"/>
      <c r="N172" s="314"/>
      <c r="O172" s="314"/>
      <c r="P172" s="314"/>
      <c r="Q172" s="314"/>
      <c r="R172" s="314"/>
      <c r="S172" s="314"/>
      <c r="T172" s="314"/>
      <c r="U172" s="314"/>
      <c r="V172" s="314"/>
    </row>
    <row r="173" spans="1:22" ht="14.25" customHeight="1" x14ac:dyDescent="0.2">
      <c r="A173" s="314"/>
      <c r="B173" s="314"/>
      <c r="C173" s="314"/>
      <c r="D173" s="314"/>
      <c r="E173" s="314"/>
      <c r="F173" s="314"/>
      <c r="G173" s="324"/>
      <c r="H173" s="314"/>
      <c r="I173" s="314"/>
      <c r="J173" s="314"/>
      <c r="K173" s="314"/>
      <c r="L173" s="314"/>
      <c r="M173" s="314"/>
      <c r="N173" s="314"/>
      <c r="O173" s="314"/>
      <c r="P173" s="314"/>
      <c r="Q173" s="314"/>
      <c r="R173" s="314"/>
      <c r="S173" s="314"/>
      <c r="T173" s="314"/>
      <c r="U173" s="314"/>
      <c r="V173" s="314"/>
    </row>
    <row r="174" spans="1:22" ht="14.25" customHeight="1" x14ac:dyDescent="0.2">
      <c r="A174" s="314"/>
      <c r="B174" s="314"/>
      <c r="C174" s="314"/>
      <c r="D174" s="314"/>
      <c r="E174" s="314"/>
      <c r="F174" s="314"/>
      <c r="G174" s="324"/>
      <c r="H174" s="314"/>
      <c r="I174" s="314"/>
      <c r="J174" s="314"/>
      <c r="K174" s="314"/>
      <c r="L174" s="314"/>
      <c r="M174" s="314"/>
      <c r="N174" s="314"/>
      <c r="O174" s="314"/>
      <c r="P174" s="314"/>
      <c r="Q174" s="314"/>
      <c r="R174" s="314"/>
      <c r="S174" s="314"/>
      <c r="T174" s="314"/>
      <c r="U174" s="314"/>
      <c r="V174" s="314"/>
    </row>
    <row r="175" spans="1:22" ht="14.25" customHeight="1" x14ac:dyDescent="0.2">
      <c r="A175" s="314"/>
      <c r="B175" s="314"/>
      <c r="C175" s="314"/>
      <c r="D175" s="314"/>
      <c r="E175" s="314"/>
      <c r="F175" s="314"/>
      <c r="G175" s="324"/>
      <c r="H175" s="314"/>
      <c r="I175" s="314"/>
      <c r="J175" s="314"/>
      <c r="K175" s="314"/>
      <c r="L175" s="314"/>
      <c r="M175" s="314"/>
      <c r="N175" s="314"/>
      <c r="O175" s="314"/>
      <c r="P175" s="314"/>
      <c r="Q175" s="314"/>
      <c r="R175" s="314"/>
      <c r="S175" s="314"/>
      <c r="T175" s="314"/>
      <c r="U175" s="314"/>
      <c r="V175" s="314"/>
    </row>
    <row r="176" spans="1:22" ht="14.25" customHeight="1" x14ac:dyDescent="0.2">
      <c r="A176" s="314"/>
      <c r="B176" s="314"/>
      <c r="C176" s="314"/>
      <c r="D176" s="314"/>
      <c r="E176" s="314"/>
      <c r="F176" s="314"/>
      <c r="G176" s="324"/>
      <c r="H176" s="314"/>
      <c r="I176" s="314"/>
      <c r="J176" s="314"/>
      <c r="K176" s="314"/>
      <c r="L176" s="314"/>
      <c r="M176" s="314"/>
      <c r="N176" s="314"/>
      <c r="O176" s="314"/>
      <c r="P176" s="314"/>
      <c r="Q176" s="314"/>
      <c r="R176" s="314"/>
      <c r="S176" s="314"/>
      <c r="T176" s="314"/>
      <c r="U176" s="314"/>
      <c r="V176" s="314"/>
    </row>
    <row r="177" spans="1:22" ht="14.25" customHeight="1" x14ac:dyDescent="0.2">
      <c r="A177" s="314"/>
      <c r="B177" s="314"/>
      <c r="C177" s="314"/>
      <c r="D177" s="314"/>
      <c r="E177" s="314"/>
      <c r="F177" s="314"/>
      <c r="G177" s="324"/>
      <c r="H177" s="314"/>
      <c r="I177" s="314"/>
      <c r="J177" s="314"/>
      <c r="K177" s="314"/>
      <c r="L177" s="314"/>
      <c r="M177" s="314"/>
      <c r="N177" s="314"/>
      <c r="O177" s="314"/>
      <c r="P177" s="314"/>
      <c r="Q177" s="314"/>
      <c r="R177" s="314"/>
      <c r="S177" s="314"/>
      <c r="T177" s="314"/>
      <c r="U177" s="314"/>
      <c r="V177" s="314"/>
    </row>
    <row r="178" spans="1:22" ht="14.25" customHeight="1" x14ac:dyDescent="0.2">
      <c r="A178" s="314"/>
      <c r="B178" s="314"/>
      <c r="C178" s="314"/>
      <c r="D178" s="314"/>
      <c r="E178" s="314"/>
      <c r="F178" s="314"/>
      <c r="G178" s="324"/>
      <c r="H178" s="314"/>
      <c r="I178" s="314"/>
      <c r="J178" s="314"/>
      <c r="K178" s="314"/>
      <c r="L178" s="314"/>
      <c r="M178" s="314"/>
      <c r="N178" s="314"/>
      <c r="O178" s="314"/>
      <c r="P178" s="314"/>
      <c r="Q178" s="314"/>
      <c r="R178" s="314"/>
      <c r="S178" s="314"/>
      <c r="T178" s="314"/>
      <c r="U178" s="314"/>
      <c r="V178" s="314"/>
    </row>
    <row r="179" spans="1:22" ht="14.25" customHeight="1" x14ac:dyDescent="0.2">
      <c r="A179" s="314"/>
      <c r="B179" s="314"/>
      <c r="C179" s="314"/>
      <c r="D179" s="314"/>
      <c r="E179" s="314"/>
      <c r="F179" s="314"/>
      <c r="G179" s="324"/>
      <c r="H179" s="314"/>
      <c r="I179" s="314"/>
      <c r="J179" s="314"/>
      <c r="K179" s="314"/>
      <c r="L179" s="314"/>
      <c r="M179" s="314"/>
      <c r="N179" s="314"/>
      <c r="O179" s="314"/>
      <c r="P179" s="314"/>
      <c r="Q179" s="314"/>
      <c r="R179" s="314"/>
      <c r="S179" s="314"/>
      <c r="T179" s="314"/>
      <c r="U179" s="314"/>
      <c r="V179" s="314"/>
    </row>
    <row r="180" spans="1:22" ht="14.25" customHeight="1" x14ac:dyDescent="0.2">
      <c r="A180" s="314"/>
      <c r="B180" s="314"/>
      <c r="C180" s="314"/>
      <c r="D180" s="314"/>
      <c r="E180" s="314"/>
      <c r="F180" s="314"/>
      <c r="G180" s="324"/>
      <c r="H180" s="314"/>
      <c r="I180" s="314"/>
      <c r="J180" s="314"/>
      <c r="K180" s="314"/>
      <c r="L180" s="314"/>
      <c r="M180" s="314"/>
      <c r="N180" s="314"/>
      <c r="O180" s="314"/>
      <c r="P180" s="314"/>
      <c r="Q180" s="314"/>
      <c r="R180" s="314"/>
      <c r="S180" s="314"/>
      <c r="T180" s="314"/>
      <c r="U180" s="314"/>
      <c r="V180" s="314"/>
    </row>
    <row r="181" spans="1:22" ht="14.25" customHeight="1" x14ac:dyDescent="0.2">
      <c r="A181" s="314"/>
      <c r="B181" s="314"/>
      <c r="C181" s="314"/>
      <c r="D181" s="314"/>
      <c r="E181" s="314"/>
      <c r="F181" s="314"/>
      <c r="G181" s="324"/>
      <c r="H181" s="314"/>
      <c r="I181" s="314"/>
      <c r="J181" s="314"/>
      <c r="K181" s="314"/>
      <c r="L181" s="314"/>
      <c r="M181" s="314"/>
      <c r="N181" s="314"/>
      <c r="O181" s="314"/>
      <c r="P181" s="314"/>
      <c r="Q181" s="314"/>
      <c r="R181" s="314"/>
      <c r="S181" s="314"/>
      <c r="T181" s="314"/>
      <c r="U181" s="314"/>
      <c r="V181" s="314"/>
    </row>
    <row r="182" spans="1:22" ht="14.25" customHeight="1" x14ac:dyDescent="0.2">
      <c r="A182" s="314"/>
      <c r="B182" s="314"/>
      <c r="C182" s="314"/>
      <c r="D182" s="314"/>
      <c r="E182" s="314"/>
      <c r="F182" s="314"/>
      <c r="G182" s="324"/>
      <c r="H182" s="314"/>
      <c r="I182" s="314"/>
      <c r="J182" s="314"/>
      <c r="K182" s="314"/>
      <c r="L182" s="314"/>
      <c r="M182" s="314"/>
      <c r="N182" s="314"/>
      <c r="O182" s="314"/>
      <c r="P182" s="314"/>
      <c r="Q182" s="314"/>
      <c r="R182" s="314"/>
      <c r="S182" s="314"/>
      <c r="T182" s="314"/>
      <c r="U182" s="314"/>
      <c r="V182" s="314"/>
    </row>
    <row r="183" spans="1:22" ht="14.25" customHeight="1" x14ac:dyDescent="0.2">
      <c r="A183" s="314"/>
      <c r="B183" s="314"/>
      <c r="C183" s="314"/>
      <c r="D183" s="314"/>
      <c r="E183" s="314"/>
      <c r="F183" s="314"/>
      <c r="G183" s="324"/>
      <c r="H183" s="314"/>
      <c r="I183" s="314"/>
      <c r="J183" s="314"/>
      <c r="K183" s="314"/>
      <c r="L183" s="314"/>
      <c r="M183" s="314"/>
      <c r="N183" s="314"/>
      <c r="O183" s="314"/>
      <c r="P183" s="314"/>
      <c r="Q183" s="314"/>
      <c r="R183" s="314"/>
      <c r="S183" s="314"/>
      <c r="T183" s="314"/>
      <c r="U183" s="314"/>
      <c r="V183" s="314"/>
    </row>
    <row r="184" spans="1:22" ht="14.25" customHeight="1" x14ac:dyDescent="0.2">
      <c r="A184" s="314"/>
      <c r="B184" s="314"/>
      <c r="C184" s="314"/>
      <c r="D184" s="314"/>
      <c r="E184" s="314"/>
      <c r="F184" s="314"/>
      <c r="G184" s="324"/>
      <c r="H184" s="314"/>
      <c r="I184" s="314"/>
      <c r="J184" s="314"/>
      <c r="K184" s="314"/>
      <c r="L184" s="314"/>
      <c r="M184" s="314"/>
      <c r="N184" s="314"/>
      <c r="O184" s="314"/>
      <c r="P184" s="314"/>
      <c r="Q184" s="314"/>
      <c r="R184" s="314"/>
      <c r="S184" s="314"/>
      <c r="T184" s="314"/>
      <c r="U184" s="314"/>
      <c r="V184" s="314"/>
    </row>
    <row r="185" spans="1:22" ht="14.25" customHeight="1" x14ac:dyDescent="0.2">
      <c r="A185" s="314"/>
      <c r="B185" s="314"/>
      <c r="C185" s="314"/>
      <c r="D185" s="314"/>
      <c r="E185" s="314"/>
      <c r="F185" s="314"/>
      <c r="G185" s="324"/>
      <c r="H185" s="314"/>
      <c r="I185" s="314"/>
      <c r="J185" s="314"/>
      <c r="K185" s="314"/>
      <c r="L185" s="314"/>
      <c r="M185" s="314"/>
      <c r="N185" s="314"/>
      <c r="O185" s="314"/>
      <c r="P185" s="314"/>
      <c r="Q185" s="314"/>
      <c r="R185" s="314"/>
      <c r="S185" s="314"/>
      <c r="T185" s="314"/>
      <c r="U185" s="314"/>
      <c r="V185" s="314"/>
    </row>
    <row r="186" spans="1:22" ht="14.25" customHeight="1" x14ac:dyDescent="0.2">
      <c r="A186" s="314"/>
      <c r="B186" s="314"/>
      <c r="C186" s="314"/>
      <c r="D186" s="314"/>
      <c r="E186" s="314"/>
      <c r="F186" s="314"/>
      <c r="G186" s="324"/>
      <c r="H186" s="314"/>
      <c r="I186" s="314"/>
      <c r="J186" s="314"/>
      <c r="K186" s="314"/>
      <c r="L186" s="314"/>
      <c r="M186" s="314"/>
      <c r="N186" s="314"/>
      <c r="O186" s="314"/>
      <c r="P186" s="314"/>
      <c r="Q186" s="314"/>
      <c r="R186" s="314"/>
      <c r="S186" s="314"/>
      <c r="T186" s="314"/>
      <c r="U186" s="314"/>
      <c r="V186" s="314"/>
    </row>
    <row r="187" spans="1:22" ht="14.25" customHeight="1" x14ac:dyDescent="0.2">
      <c r="A187" s="314"/>
      <c r="B187" s="314"/>
      <c r="C187" s="314"/>
      <c r="D187" s="314"/>
      <c r="E187" s="314"/>
      <c r="F187" s="314"/>
      <c r="G187" s="324"/>
      <c r="H187" s="314"/>
      <c r="I187" s="314"/>
      <c r="J187" s="314"/>
      <c r="K187" s="314"/>
      <c r="L187" s="314"/>
      <c r="M187" s="314"/>
      <c r="N187" s="314"/>
      <c r="O187" s="314"/>
      <c r="P187" s="314"/>
      <c r="Q187" s="314"/>
      <c r="R187" s="314"/>
      <c r="S187" s="314"/>
      <c r="T187" s="314"/>
      <c r="U187" s="314"/>
      <c r="V187" s="314"/>
    </row>
    <row r="188" spans="1:22" ht="14.25" customHeight="1" x14ac:dyDescent="0.2">
      <c r="A188" s="314"/>
      <c r="B188" s="314"/>
      <c r="C188" s="314"/>
      <c r="D188" s="314"/>
      <c r="E188" s="314"/>
      <c r="F188" s="314"/>
      <c r="G188" s="324"/>
      <c r="H188" s="314"/>
      <c r="I188" s="314"/>
      <c r="J188" s="314"/>
      <c r="K188" s="314"/>
      <c r="L188" s="314"/>
      <c r="M188" s="314"/>
      <c r="N188" s="314"/>
      <c r="O188" s="314"/>
      <c r="P188" s="314"/>
      <c r="Q188" s="314"/>
      <c r="R188" s="314"/>
      <c r="S188" s="314"/>
      <c r="T188" s="314"/>
      <c r="U188" s="314"/>
      <c r="V188" s="314"/>
    </row>
    <row r="189" spans="1:22" ht="14.25" customHeight="1" x14ac:dyDescent="0.2">
      <c r="A189" s="314"/>
      <c r="B189" s="314"/>
      <c r="C189" s="314"/>
      <c r="D189" s="314"/>
      <c r="E189" s="314"/>
      <c r="F189" s="314"/>
      <c r="G189" s="324"/>
      <c r="H189" s="314"/>
      <c r="I189" s="314"/>
      <c r="J189" s="314"/>
      <c r="K189" s="314"/>
      <c r="L189" s="314"/>
      <c r="M189" s="314"/>
      <c r="N189" s="314"/>
      <c r="O189" s="314"/>
      <c r="P189" s="314"/>
      <c r="Q189" s="314"/>
      <c r="R189" s="314"/>
      <c r="S189" s="314"/>
      <c r="T189" s="314"/>
      <c r="U189" s="314"/>
      <c r="V189" s="314"/>
    </row>
    <row r="190" spans="1:22" ht="14.25" customHeight="1" x14ac:dyDescent="0.2">
      <c r="A190" s="314"/>
      <c r="B190" s="314"/>
      <c r="C190" s="314"/>
      <c r="D190" s="314"/>
      <c r="E190" s="314"/>
      <c r="F190" s="314"/>
      <c r="G190" s="324"/>
      <c r="H190" s="314"/>
      <c r="I190" s="314"/>
      <c r="J190" s="314"/>
      <c r="K190" s="314"/>
      <c r="L190" s="314"/>
      <c r="M190" s="314"/>
      <c r="N190" s="314"/>
      <c r="O190" s="314"/>
      <c r="P190" s="314"/>
      <c r="Q190" s="314"/>
      <c r="R190" s="314"/>
      <c r="S190" s="314"/>
      <c r="T190" s="314"/>
      <c r="U190" s="314"/>
      <c r="V190" s="314"/>
    </row>
    <row r="191" spans="1:22" ht="14.25" customHeight="1" x14ac:dyDescent="0.2">
      <c r="A191" s="314"/>
      <c r="B191" s="314"/>
      <c r="C191" s="314"/>
      <c r="D191" s="314"/>
      <c r="E191" s="314"/>
      <c r="F191" s="314"/>
      <c r="G191" s="324"/>
      <c r="H191" s="314"/>
      <c r="I191" s="314"/>
      <c r="J191" s="314"/>
      <c r="K191" s="314"/>
      <c r="L191" s="314"/>
      <c r="M191" s="314"/>
      <c r="N191" s="314"/>
      <c r="O191" s="314"/>
      <c r="P191" s="314"/>
      <c r="Q191" s="314"/>
      <c r="R191" s="314"/>
      <c r="S191" s="314"/>
      <c r="T191" s="314"/>
      <c r="U191" s="314"/>
      <c r="V191" s="314"/>
    </row>
    <row r="192" spans="1:22" ht="14.25" customHeight="1" x14ac:dyDescent="0.2">
      <c r="A192" s="314"/>
      <c r="B192" s="314"/>
      <c r="C192" s="314"/>
      <c r="D192" s="314"/>
      <c r="E192" s="314"/>
      <c r="F192" s="314"/>
      <c r="G192" s="324"/>
      <c r="H192" s="314"/>
      <c r="I192" s="314"/>
      <c r="J192" s="314"/>
      <c r="K192" s="314"/>
      <c r="L192" s="314"/>
      <c r="M192" s="314"/>
      <c r="N192" s="314"/>
      <c r="O192" s="314"/>
      <c r="P192" s="314"/>
      <c r="Q192" s="314"/>
      <c r="R192" s="314"/>
      <c r="S192" s="314"/>
      <c r="T192" s="314"/>
      <c r="U192" s="314"/>
      <c r="V192" s="314"/>
    </row>
    <row r="193" spans="1:22" ht="14.25" customHeight="1" x14ac:dyDescent="0.2">
      <c r="A193" s="314"/>
      <c r="B193" s="314"/>
      <c r="C193" s="314"/>
      <c r="D193" s="314"/>
      <c r="E193" s="314"/>
      <c r="F193" s="314"/>
      <c r="G193" s="324"/>
      <c r="H193" s="314"/>
      <c r="I193" s="314"/>
      <c r="J193" s="314"/>
      <c r="K193" s="314"/>
      <c r="L193" s="314"/>
      <c r="M193" s="314"/>
      <c r="N193" s="314"/>
      <c r="O193" s="314"/>
      <c r="P193" s="314"/>
      <c r="Q193" s="314"/>
      <c r="R193" s="314"/>
      <c r="S193" s="314"/>
      <c r="T193" s="314"/>
      <c r="U193" s="314"/>
      <c r="V193" s="314"/>
    </row>
    <row r="194" spans="1:22" ht="14.25" customHeight="1" x14ac:dyDescent="0.2">
      <c r="A194" s="314"/>
      <c r="B194" s="314"/>
      <c r="C194" s="314"/>
      <c r="D194" s="314"/>
      <c r="E194" s="314"/>
      <c r="F194" s="314"/>
      <c r="G194" s="324"/>
      <c r="H194" s="314"/>
      <c r="I194" s="314"/>
      <c r="J194" s="314"/>
      <c r="K194" s="314"/>
      <c r="L194" s="314"/>
      <c r="M194" s="314"/>
      <c r="N194" s="314"/>
      <c r="O194" s="314"/>
      <c r="P194" s="314"/>
      <c r="Q194" s="314"/>
      <c r="R194" s="314"/>
      <c r="S194" s="314"/>
      <c r="T194" s="314"/>
      <c r="U194" s="314"/>
      <c r="V194" s="314"/>
    </row>
    <row r="195" spans="1:22" ht="14.25" customHeight="1" x14ac:dyDescent="0.2">
      <c r="A195" s="314"/>
      <c r="B195" s="314"/>
      <c r="C195" s="314"/>
      <c r="D195" s="314"/>
      <c r="E195" s="314"/>
      <c r="F195" s="314"/>
      <c r="G195" s="324"/>
      <c r="H195" s="314"/>
      <c r="I195" s="314"/>
      <c r="J195" s="314"/>
      <c r="K195" s="314"/>
      <c r="L195" s="314"/>
      <c r="M195" s="314"/>
      <c r="N195" s="314"/>
      <c r="O195" s="314"/>
      <c r="P195" s="314"/>
      <c r="Q195" s="314"/>
      <c r="R195" s="314"/>
      <c r="S195" s="314"/>
      <c r="T195" s="314"/>
      <c r="U195" s="314"/>
      <c r="V195" s="314"/>
    </row>
    <row r="196" spans="1:22" ht="14.25" customHeight="1" x14ac:dyDescent="0.2">
      <c r="A196" s="314"/>
      <c r="B196" s="314"/>
      <c r="C196" s="314"/>
      <c r="D196" s="314"/>
      <c r="E196" s="314"/>
      <c r="F196" s="314"/>
      <c r="G196" s="324"/>
      <c r="H196" s="314"/>
      <c r="I196" s="314"/>
      <c r="J196" s="314"/>
      <c r="K196" s="314"/>
      <c r="L196" s="314"/>
      <c r="M196" s="314"/>
      <c r="N196" s="314"/>
      <c r="O196" s="314"/>
      <c r="P196" s="314"/>
      <c r="Q196" s="314"/>
      <c r="R196" s="314"/>
      <c r="S196" s="314"/>
      <c r="T196" s="314"/>
      <c r="U196" s="314"/>
      <c r="V196" s="314"/>
    </row>
    <row r="197" spans="1:22" ht="14.25" customHeight="1" x14ac:dyDescent="0.2">
      <c r="A197" s="314"/>
      <c r="B197" s="314"/>
      <c r="C197" s="314"/>
      <c r="D197" s="314"/>
      <c r="E197" s="314"/>
      <c r="F197" s="314"/>
      <c r="G197" s="324"/>
      <c r="H197" s="314"/>
      <c r="I197" s="314"/>
      <c r="J197" s="314"/>
      <c r="K197" s="314"/>
      <c r="L197" s="314"/>
      <c r="M197" s="314"/>
      <c r="N197" s="314"/>
      <c r="O197" s="314"/>
      <c r="P197" s="314"/>
      <c r="Q197" s="314"/>
      <c r="R197" s="314"/>
      <c r="S197" s="314"/>
      <c r="T197" s="314"/>
      <c r="U197" s="314"/>
      <c r="V197" s="314"/>
    </row>
    <row r="198" spans="1:22" ht="14.25" customHeight="1" x14ac:dyDescent="0.2">
      <c r="A198" s="314"/>
      <c r="B198" s="314"/>
      <c r="C198" s="314"/>
      <c r="D198" s="314"/>
      <c r="E198" s="314"/>
      <c r="F198" s="314"/>
      <c r="G198" s="324"/>
      <c r="H198" s="314"/>
      <c r="I198" s="314"/>
      <c r="J198" s="314"/>
      <c r="K198" s="314"/>
      <c r="L198" s="314"/>
      <c r="M198" s="314"/>
      <c r="N198" s="314"/>
      <c r="O198" s="314"/>
      <c r="P198" s="314"/>
      <c r="Q198" s="314"/>
      <c r="R198" s="314"/>
      <c r="S198" s="314"/>
      <c r="T198" s="314"/>
      <c r="U198" s="314"/>
      <c r="V198" s="314"/>
    </row>
    <row r="199" spans="1:22" ht="14.25" customHeight="1" x14ac:dyDescent="0.2">
      <c r="A199" s="314"/>
      <c r="B199" s="314"/>
      <c r="C199" s="314"/>
      <c r="D199" s="314"/>
      <c r="E199" s="314"/>
      <c r="F199" s="314"/>
      <c r="G199" s="324"/>
      <c r="H199" s="314"/>
      <c r="I199" s="314"/>
      <c r="J199" s="314"/>
      <c r="K199" s="314"/>
      <c r="L199" s="314"/>
      <c r="M199" s="314"/>
      <c r="N199" s="314"/>
      <c r="O199" s="314"/>
      <c r="P199" s="314"/>
      <c r="Q199" s="314"/>
      <c r="R199" s="314"/>
      <c r="S199" s="314"/>
      <c r="T199" s="314"/>
      <c r="U199" s="314"/>
      <c r="V199" s="314"/>
    </row>
    <row r="200" spans="1:22" ht="14.25" customHeight="1" x14ac:dyDescent="0.2">
      <c r="A200" s="314"/>
      <c r="B200" s="314"/>
      <c r="C200" s="314"/>
      <c r="D200" s="314"/>
      <c r="E200" s="314"/>
      <c r="F200" s="314"/>
      <c r="G200" s="324"/>
      <c r="H200" s="314"/>
      <c r="I200" s="314"/>
      <c r="J200" s="314"/>
      <c r="K200" s="314"/>
      <c r="L200" s="314"/>
      <c r="M200" s="314"/>
      <c r="N200" s="314"/>
      <c r="O200" s="314"/>
      <c r="P200" s="314"/>
      <c r="Q200" s="314"/>
      <c r="R200" s="314"/>
      <c r="S200" s="314"/>
      <c r="T200" s="314"/>
      <c r="U200" s="314"/>
      <c r="V200" s="314"/>
    </row>
    <row r="201" spans="1:22" ht="14.25" customHeight="1" x14ac:dyDescent="0.2">
      <c r="A201" s="314"/>
      <c r="B201" s="314"/>
      <c r="C201" s="314"/>
      <c r="D201" s="314"/>
      <c r="E201" s="314"/>
      <c r="F201" s="314"/>
      <c r="G201" s="324"/>
      <c r="H201" s="314"/>
      <c r="I201" s="314"/>
      <c r="J201" s="314"/>
      <c r="K201" s="314"/>
      <c r="L201" s="314"/>
      <c r="M201" s="314"/>
      <c r="N201" s="314"/>
      <c r="O201" s="314"/>
      <c r="P201" s="314"/>
      <c r="Q201" s="314"/>
      <c r="R201" s="314"/>
      <c r="S201" s="314"/>
      <c r="T201" s="314"/>
      <c r="U201" s="314"/>
      <c r="V201" s="314"/>
    </row>
    <row r="202" spans="1:22" ht="14.25" customHeight="1" x14ac:dyDescent="0.2">
      <c r="A202" s="314"/>
      <c r="B202" s="314"/>
      <c r="C202" s="314"/>
      <c r="D202" s="314"/>
      <c r="E202" s="314"/>
      <c r="F202" s="314"/>
      <c r="G202" s="324"/>
      <c r="H202" s="314"/>
      <c r="I202" s="314"/>
      <c r="J202" s="314"/>
      <c r="K202" s="314"/>
      <c r="L202" s="314"/>
      <c r="M202" s="314"/>
      <c r="N202" s="314"/>
      <c r="O202" s="314"/>
      <c r="P202" s="314"/>
      <c r="Q202" s="314"/>
      <c r="R202" s="314"/>
      <c r="S202" s="314"/>
      <c r="T202" s="314"/>
      <c r="U202" s="314"/>
      <c r="V202" s="314"/>
    </row>
    <row r="203" spans="1:22" ht="14.25" customHeight="1" x14ac:dyDescent="0.2">
      <c r="A203" s="314"/>
      <c r="B203" s="314"/>
      <c r="C203" s="314"/>
      <c r="D203" s="314"/>
      <c r="E203" s="314"/>
      <c r="F203" s="314"/>
      <c r="G203" s="324"/>
      <c r="H203" s="314"/>
      <c r="I203" s="314"/>
      <c r="J203" s="314"/>
      <c r="K203" s="314"/>
      <c r="L203" s="314"/>
      <c r="M203" s="314"/>
      <c r="N203" s="314"/>
      <c r="O203" s="314"/>
      <c r="P203" s="314"/>
      <c r="Q203" s="314"/>
      <c r="R203" s="314"/>
      <c r="S203" s="314"/>
      <c r="T203" s="314"/>
      <c r="U203" s="314"/>
      <c r="V203" s="314"/>
    </row>
    <row r="204" spans="1:22" ht="14.25" customHeight="1" x14ac:dyDescent="0.2">
      <c r="A204" s="314"/>
      <c r="B204" s="314"/>
      <c r="C204" s="314"/>
      <c r="D204" s="314"/>
      <c r="E204" s="314"/>
      <c r="F204" s="314"/>
      <c r="G204" s="324"/>
      <c r="H204" s="314"/>
      <c r="I204" s="314"/>
      <c r="J204" s="314"/>
      <c r="K204" s="314"/>
      <c r="L204" s="314"/>
      <c r="M204" s="314"/>
      <c r="N204" s="314"/>
      <c r="O204" s="314"/>
      <c r="P204" s="314"/>
      <c r="Q204" s="314"/>
      <c r="R204" s="314"/>
      <c r="S204" s="314"/>
      <c r="T204" s="314"/>
      <c r="U204" s="314"/>
      <c r="V204" s="314"/>
    </row>
    <row r="205" spans="1:22" ht="14.25" customHeight="1" x14ac:dyDescent="0.2">
      <c r="A205" s="314"/>
      <c r="B205" s="314"/>
      <c r="C205" s="314"/>
      <c r="D205" s="314"/>
      <c r="E205" s="314"/>
      <c r="F205" s="314"/>
      <c r="G205" s="324"/>
      <c r="H205" s="314"/>
      <c r="I205" s="314"/>
      <c r="J205" s="314"/>
      <c r="K205" s="314"/>
      <c r="L205" s="314"/>
      <c r="M205" s="314"/>
      <c r="N205" s="314"/>
      <c r="O205" s="314"/>
      <c r="P205" s="314"/>
      <c r="Q205" s="314"/>
      <c r="R205" s="314"/>
      <c r="S205" s="314"/>
      <c r="T205" s="314"/>
      <c r="U205" s="314"/>
      <c r="V205" s="314"/>
    </row>
    <row r="206" spans="1:22" ht="14.25" customHeight="1" x14ac:dyDescent="0.2">
      <c r="A206" s="314"/>
      <c r="B206" s="314"/>
      <c r="C206" s="314"/>
      <c r="D206" s="314"/>
      <c r="E206" s="314"/>
      <c r="F206" s="314"/>
      <c r="G206" s="324"/>
      <c r="H206" s="314"/>
      <c r="I206" s="314"/>
      <c r="J206" s="314"/>
      <c r="K206" s="314"/>
      <c r="L206" s="314"/>
      <c r="M206" s="314"/>
      <c r="N206" s="314"/>
      <c r="O206" s="314"/>
      <c r="P206" s="314"/>
      <c r="Q206" s="314"/>
      <c r="R206" s="314"/>
      <c r="S206" s="314"/>
      <c r="T206" s="314"/>
      <c r="U206" s="314"/>
      <c r="V206" s="314"/>
    </row>
    <row r="207" spans="1:22" ht="14.25" customHeight="1" x14ac:dyDescent="0.2">
      <c r="A207" s="314"/>
      <c r="B207" s="314"/>
      <c r="C207" s="314"/>
      <c r="D207" s="314"/>
      <c r="E207" s="314"/>
      <c r="F207" s="314"/>
      <c r="G207" s="324"/>
      <c r="H207" s="314"/>
      <c r="I207" s="314"/>
      <c r="J207" s="314"/>
      <c r="K207" s="314"/>
      <c r="L207" s="314"/>
      <c r="M207" s="314"/>
      <c r="N207" s="314"/>
      <c r="O207" s="314"/>
      <c r="P207" s="314"/>
      <c r="Q207" s="314"/>
      <c r="R207" s="314"/>
      <c r="S207" s="314"/>
      <c r="T207" s="314"/>
      <c r="U207" s="314"/>
      <c r="V207" s="314"/>
    </row>
    <row r="208" spans="1:22" ht="14.25" customHeight="1" x14ac:dyDescent="0.2">
      <c r="A208" s="314"/>
      <c r="B208" s="314"/>
      <c r="C208" s="314"/>
      <c r="D208" s="314"/>
      <c r="E208" s="314"/>
      <c r="F208" s="314"/>
      <c r="G208" s="324"/>
      <c r="H208" s="314"/>
      <c r="I208" s="314"/>
      <c r="J208" s="314"/>
      <c r="K208" s="314"/>
      <c r="L208" s="314"/>
      <c r="M208" s="314"/>
      <c r="N208" s="314"/>
      <c r="O208" s="314"/>
      <c r="P208" s="314"/>
      <c r="Q208" s="314"/>
      <c r="R208" s="314"/>
      <c r="S208" s="314"/>
      <c r="T208" s="314"/>
      <c r="U208" s="314"/>
      <c r="V208" s="314"/>
    </row>
    <row r="209" spans="1:22" ht="14.25" customHeight="1" x14ac:dyDescent="0.2">
      <c r="A209" s="314"/>
      <c r="B209" s="314"/>
      <c r="C209" s="314"/>
      <c r="D209" s="314"/>
      <c r="E209" s="314"/>
      <c r="F209" s="314"/>
      <c r="G209" s="324"/>
      <c r="H209" s="314"/>
      <c r="I209" s="314"/>
      <c r="J209" s="314"/>
      <c r="K209" s="314"/>
      <c r="L209" s="314"/>
      <c r="M209" s="314"/>
      <c r="N209" s="314"/>
      <c r="O209" s="314"/>
      <c r="P209" s="314"/>
      <c r="Q209" s="314"/>
      <c r="R209" s="314"/>
      <c r="S209" s="314"/>
      <c r="T209" s="314"/>
      <c r="U209" s="314"/>
      <c r="V209" s="314"/>
    </row>
    <row r="210" spans="1:22" ht="14.25" customHeight="1" x14ac:dyDescent="0.2">
      <c r="A210" s="314"/>
      <c r="B210" s="314"/>
      <c r="C210" s="314"/>
      <c r="D210" s="314"/>
      <c r="E210" s="314"/>
      <c r="F210" s="314"/>
      <c r="G210" s="324"/>
      <c r="H210" s="314"/>
      <c r="I210" s="314"/>
      <c r="J210" s="314"/>
      <c r="K210" s="314"/>
      <c r="L210" s="314"/>
      <c r="M210" s="314"/>
      <c r="N210" s="314"/>
      <c r="O210" s="314"/>
      <c r="P210" s="314"/>
      <c r="Q210" s="314"/>
      <c r="R210" s="314"/>
      <c r="S210" s="314"/>
      <c r="T210" s="314"/>
      <c r="U210" s="314"/>
      <c r="V210" s="314"/>
    </row>
    <row r="211" spans="1:22" ht="14.25" customHeight="1" x14ac:dyDescent="0.2">
      <c r="A211" s="314"/>
      <c r="B211" s="314"/>
      <c r="C211" s="314"/>
      <c r="D211" s="314"/>
      <c r="E211" s="314"/>
      <c r="F211" s="314"/>
      <c r="G211" s="324"/>
      <c r="H211" s="314"/>
      <c r="I211" s="314"/>
      <c r="J211" s="314"/>
      <c r="K211" s="314"/>
      <c r="L211" s="314"/>
      <c r="M211" s="314"/>
      <c r="N211" s="314"/>
      <c r="O211" s="314"/>
      <c r="P211" s="314"/>
      <c r="Q211" s="314"/>
      <c r="R211" s="314"/>
      <c r="S211" s="314"/>
      <c r="T211" s="314"/>
      <c r="U211" s="314"/>
      <c r="V211" s="314"/>
    </row>
    <row r="212" spans="1:22" ht="14.25" customHeight="1" x14ac:dyDescent="0.2">
      <c r="A212" s="314"/>
      <c r="B212" s="314"/>
      <c r="C212" s="314"/>
      <c r="D212" s="314"/>
      <c r="E212" s="314"/>
      <c r="F212" s="314"/>
      <c r="G212" s="324"/>
      <c r="H212" s="314"/>
      <c r="I212" s="314"/>
      <c r="J212" s="314"/>
      <c r="K212" s="314"/>
      <c r="L212" s="314"/>
      <c r="M212" s="314"/>
      <c r="N212" s="314"/>
      <c r="O212" s="314"/>
      <c r="P212" s="314"/>
      <c r="Q212" s="314"/>
      <c r="R212" s="314"/>
      <c r="S212" s="314"/>
      <c r="T212" s="314"/>
      <c r="U212" s="314"/>
      <c r="V212" s="314"/>
    </row>
    <row r="213" spans="1:22" ht="14.25" customHeight="1" x14ac:dyDescent="0.2">
      <c r="A213" s="314"/>
      <c r="B213" s="314"/>
      <c r="C213" s="314"/>
      <c r="D213" s="314"/>
      <c r="E213" s="314"/>
      <c r="F213" s="314"/>
      <c r="G213" s="324"/>
      <c r="H213" s="314"/>
      <c r="I213" s="314"/>
      <c r="J213" s="314"/>
      <c r="K213" s="314"/>
      <c r="L213" s="314"/>
      <c r="M213" s="314"/>
      <c r="N213" s="314"/>
      <c r="O213" s="314"/>
      <c r="P213" s="314"/>
      <c r="Q213" s="314"/>
      <c r="R213" s="314"/>
      <c r="S213" s="314"/>
      <c r="T213" s="314"/>
      <c r="U213" s="314"/>
      <c r="V213" s="314"/>
    </row>
    <row r="214" spans="1:22" ht="14.25" customHeight="1" x14ac:dyDescent="0.2">
      <c r="A214" s="314"/>
      <c r="B214" s="314"/>
      <c r="C214" s="314"/>
      <c r="D214" s="314"/>
      <c r="E214" s="314"/>
      <c r="F214" s="314"/>
      <c r="G214" s="324"/>
      <c r="H214" s="314"/>
      <c r="I214" s="314"/>
      <c r="J214" s="314"/>
      <c r="K214" s="314"/>
      <c r="L214" s="314"/>
      <c r="M214" s="314"/>
      <c r="N214" s="314"/>
      <c r="O214" s="314"/>
      <c r="P214" s="314"/>
      <c r="Q214" s="314"/>
      <c r="R214" s="314"/>
      <c r="S214" s="314"/>
      <c r="T214" s="314"/>
      <c r="U214" s="314"/>
      <c r="V214" s="314"/>
    </row>
    <row r="215" spans="1:22" ht="14.25" customHeight="1" x14ac:dyDescent="0.2">
      <c r="A215" s="314"/>
      <c r="B215" s="314"/>
      <c r="C215" s="314"/>
      <c r="D215" s="314"/>
      <c r="E215" s="314"/>
      <c r="F215" s="314"/>
      <c r="G215" s="324"/>
      <c r="H215" s="314"/>
      <c r="I215" s="314"/>
      <c r="J215" s="314"/>
      <c r="K215" s="314"/>
      <c r="L215" s="314"/>
      <c r="M215" s="314"/>
      <c r="N215" s="314"/>
      <c r="O215" s="314"/>
      <c r="P215" s="314"/>
      <c r="Q215" s="314"/>
      <c r="R215" s="314"/>
      <c r="S215" s="314"/>
      <c r="T215" s="314"/>
      <c r="U215" s="314"/>
      <c r="V215" s="314"/>
    </row>
    <row r="216" spans="1:22" ht="14.25" customHeight="1" x14ac:dyDescent="0.2">
      <c r="A216" s="314"/>
      <c r="B216" s="314"/>
      <c r="C216" s="314"/>
      <c r="D216" s="314"/>
      <c r="E216" s="314"/>
      <c r="F216" s="314"/>
      <c r="G216" s="324"/>
      <c r="H216" s="314"/>
      <c r="I216" s="314"/>
      <c r="J216" s="314"/>
      <c r="K216" s="314"/>
      <c r="L216" s="314"/>
      <c r="M216" s="314"/>
      <c r="N216" s="314"/>
      <c r="O216" s="314"/>
      <c r="P216" s="314"/>
      <c r="Q216" s="314"/>
      <c r="R216" s="314"/>
      <c r="S216" s="314"/>
      <c r="T216" s="314"/>
      <c r="U216" s="314"/>
      <c r="V216" s="314"/>
    </row>
    <row r="217" spans="1:22" ht="14.25" customHeight="1" x14ac:dyDescent="0.2">
      <c r="A217" s="314"/>
      <c r="B217" s="314"/>
      <c r="C217" s="314"/>
      <c r="D217" s="314"/>
      <c r="E217" s="314"/>
      <c r="F217" s="314"/>
      <c r="G217" s="324"/>
      <c r="H217" s="314"/>
      <c r="I217" s="314"/>
      <c r="J217" s="314"/>
      <c r="K217" s="314"/>
      <c r="L217" s="314"/>
      <c r="M217" s="314"/>
      <c r="N217" s="314"/>
      <c r="O217" s="314"/>
      <c r="P217" s="314"/>
      <c r="Q217" s="314"/>
      <c r="R217" s="314"/>
      <c r="S217" s="314"/>
      <c r="T217" s="314"/>
      <c r="U217" s="314"/>
      <c r="V217" s="314"/>
    </row>
    <row r="218" spans="1:22" ht="14.25" customHeight="1" x14ac:dyDescent="0.2">
      <c r="A218" s="314"/>
      <c r="B218" s="314"/>
      <c r="C218" s="314"/>
      <c r="D218" s="314"/>
      <c r="E218" s="314"/>
      <c r="F218" s="314"/>
      <c r="G218" s="324"/>
      <c r="H218" s="314"/>
      <c r="I218" s="314"/>
      <c r="J218" s="314"/>
      <c r="K218" s="314"/>
      <c r="L218" s="314"/>
      <c r="M218" s="314"/>
      <c r="N218" s="314"/>
      <c r="O218" s="314"/>
      <c r="P218" s="314"/>
      <c r="Q218" s="314"/>
      <c r="R218" s="314"/>
      <c r="S218" s="314"/>
      <c r="T218" s="314"/>
      <c r="U218" s="314"/>
      <c r="V218" s="314"/>
    </row>
    <row r="219" spans="1:22" ht="14.25" customHeight="1" x14ac:dyDescent="0.2">
      <c r="A219" s="314"/>
      <c r="B219" s="314"/>
      <c r="C219" s="314"/>
      <c r="D219" s="314"/>
      <c r="E219" s="314"/>
      <c r="F219" s="314"/>
      <c r="G219" s="324"/>
      <c r="H219" s="314"/>
      <c r="I219" s="314"/>
      <c r="J219" s="314"/>
      <c r="K219" s="314"/>
      <c r="L219" s="314"/>
      <c r="M219" s="314"/>
      <c r="N219" s="314"/>
      <c r="O219" s="314"/>
      <c r="P219" s="314"/>
      <c r="Q219" s="314"/>
      <c r="R219" s="314"/>
      <c r="S219" s="314"/>
      <c r="T219" s="314"/>
      <c r="U219" s="314"/>
      <c r="V219" s="314"/>
    </row>
    <row r="220" spans="1:22" ht="14.25" customHeight="1" x14ac:dyDescent="0.2">
      <c r="A220" s="314"/>
      <c r="B220" s="314"/>
      <c r="C220" s="314"/>
      <c r="D220" s="314"/>
      <c r="E220" s="314"/>
      <c r="F220" s="314"/>
      <c r="G220" s="324"/>
      <c r="H220" s="314"/>
      <c r="I220" s="314"/>
      <c r="J220" s="314"/>
      <c r="K220" s="314"/>
      <c r="L220" s="314"/>
      <c r="M220" s="314"/>
      <c r="N220" s="314"/>
      <c r="O220" s="314"/>
      <c r="P220" s="314"/>
      <c r="Q220" s="314"/>
      <c r="R220" s="314"/>
      <c r="S220" s="314"/>
      <c r="T220" s="314"/>
      <c r="U220" s="314"/>
      <c r="V220" s="314"/>
    </row>
    <row r="221" spans="1:22" ht="14.25" customHeight="1" x14ac:dyDescent="0.2">
      <c r="A221" s="314"/>
      <c r="B221" s="314"/>
      <c r="C221" s="314"/>
      <c r="D221" s="314"/>
      <c r="E221" s="314"/>
      <c r="F221" s="314"/>
      <c r="G221" s="324"/>
      <c r="H221" s="314"/>
      <c r="I221" s="314"/>
      <c r="J221" s="314"/>
      <c r="K221" s="314"/>
      <c r="L221" s="314"/>
      <c r="M221" s="314"/>
      <c r="N221" s="314"/>
      <c r="O221" s="314"/>
      <c r="P221" s="314"/>
      <c r="Q221" s="314"/>
      <c r="R221" s="314"/>
      <c r="S221" s="314"/>
      <c r="T221" s="314"/>
      <c r="U221" s="314"/>
      <c r="V221" s="314"/>
    </row>
    <row r="222" spans="1:22" ht="14.25" customHeight="1" x14ac:dyDescent="0.2">
      <c r="A222" s="314"/>
      <c r="B222" s="314"/>
      <c r="C222" s="314"/>
      <c r="D222" s="314"/>
      <c r="E222" s="314"/>
      <c r="F222" s="314"/>
      <c r="G222" s="324"/>
      <c r="H222" s="314"/>
      <c r="I222" s="314"/>
      <c r="J222" s="314"/>
      <c r="K222" s="314"/>
      <c r="L222" s="314"/>
      <c r="M222" s="314"/>
      <c r="N222" s="314"/>
      <c r="O222" s="314"/>
      <c r="P222" s="314"/>
      <c r="Q222" s="314"/>
      <c r="R222" s="314"/>
      <c r="S222" s="314"/>
      <c r="T222" s="314"/>
      <c r="U222" s="314"/>
      <c r="V222" s="314"/>
    </row>
    <row r="223" spans="1:22" ht="14.25" customHeight="1" x14ac:dyDescent="0.2">
      <c r="A223" s="314"/>
      <c r="B223" s="314"/>
      <c r="C223" s="314"/>
      <c r="D223" s="314"/>
      <c r="E223" s="314"/>
      <c r="F223" s="314"/>
      <c r="G223" s="324"/>
      <c r="H223" s="314"/>
      <c r="I223" s="314"/>
      <c r="J223" s="314"/>
      <c r="K223" s="314"/>
      <c r="L223" s="314"/>
      <c r="M223" s="314"/>
      <c r="N223" s="314"/>
      <c r="O223" s="314"/>
      <c r="P223" s="314"/>
      <c r="Q223" s="314"/>
      <c r="R223" s="314"/>
      <c r="S223" s="314"/>
      <c r="T223" s="314"/>
      <c r="U223" s="314"/>
      <c r="V223" s="314"/>
    </row>
    <row r="224" spans="1:22" ht="14.25" customHeight="1" x14ac:dyDescent="0.2">
      <c r="A224" s="314"/>
      <c r="B224" s="314"/>
      <c r="C224" s="314"/>
      <c r="D224" s="314"/>
      <c r="E224" s="314"/>
      <c r="F224" s="314"/>
      <c r="G224" s="324"/>
      <c r="H224" s="314"/>
      <c r="I224" s="314"/>
      <c r="J224" s="314"/>
      <c r="K224" s="314"/>
      <c r="L224" s="314"/>
      <c r="M224" s="314"/>
      <c r="N224" s="314"/>
      <c r="O224" s="314"/>
      <c r="P224" s="314"/>
      <c r="Q224" s="314"/>
      <c r="R224" s="314"/>
      <c r="S224" s="314"/>
      <c r="T224" s="314"/>
      <c r="U224" s="314"/>
      <c r="V224" s="314"/>
    </row>
    <row r="225" spans="1:22" ht="14.25" customHeight="1" x14ac:dyDescent="0.2">
      <c r="A225" s="314"/>
      <c r="B225" s="314"/>
      <c r="C225" s="314"/>
      <c r="D225" s="314"/>
      <c r="E225" s="314"/>
      <c r="F225" s="314"/>
      <c r="G225" s="324"/>
      <c r="H225" s="314"/>
      <c r="I225" s="314"/>
      <c r="J225" s="314"/>
      <c r="K225" s="314"/>
      <c r="L225" s="314"/>
      <c r="M225" s="314"/>
      <c r="N225" s="314"/>
      <c r="O225" s="314"/>
      <c r="P225" s="314"/>
      <c r="Q225" s="314"/>
      <c r="R225" s="314"/>
      <c r="S225" s="314"/>
      <c r="T225" s="314"/>
      <c r="U225" s="314"/>
      <c r="V225" s="314"/>
    </row>
    <row r="226" spans="1:22" ht="14.25" customHeight="1" x14ac:dyDescent="0.2">
      <c r="A226" s="314"/>
      <c r="B226" s="314"/>
      <c r="C226" s="314"/>
      <c r="D226" s="314"/>
      <c r="E226" s="314"/>
      <c r="F226" s="314"/>
      <c r="G226" s="324"/>
      <c r="H226" s="314"/>
      <c r="I226" s="314"/>
      <c r="J226" s="314"/>
      <c r="K226" s="314"/>
      <c r="L226" s="314"/>
      <c r="M226" s="314"/>
      <c r="N226" s="314"/>
      <c r="O226" s="314"/>
      <c r="P226" s="314"/>
      <c r="Q226" s="314"/>
      <c r="R226" s="314"/>
      <c r="S226" s="314"/>
      <c r="T226" s="314"/>
      <c r="U226" s="314"/>
      <c r="V226" s="314"/>
    </row>
    <row r="227" spans="1:22" ht="14.25" customHeight="1" x14ac:dyDescent="0.2">
      <c r="A227" s="314"/>
      <c r="B227" s="314"/>
      <c r="C227" s="314"/>
      <c r="D227" s="314"/>
      <c r="E227" s="314"/>
      <c r="F227" s="314"/>
      <c r="G227" s="324"/>
      <c r="H227" s="314"/>
      <c r="I227" s="314"/>
      <c r="J227" s="314"/>
      <c r="K227" s="314"/>
      <c r="L227" s="314"/>
      <c r="M227" s="314"/>
      <c r="N227" s="314"/>
      <c r="O227" s="314"/>
      <c r="P227" s="314"/>
      <c r="Q227" s="314"/>
      <c r="R227" s="314"/>
      <c r="S227" s="314"/>
      <c r="T227" s="314"/>
      <c r="U227" s="314"/>
      <c r="V227" s="314"/>
    </row>
    <row r="228" spans="1:22" ht="14.25" customHeight="1" x14ac:dyDescent="0.2">
      <c r="A228" s="314"/>
      <c r="B228" s="314"/>
      <c r="C228" s="314"/>
      <c r="D228" s="314"/>
      <c r="E228" s="314"/>
      <c r="F228" s="314"/>
      <c r="G228" s="324"/>
      <c r="H228" s="314"/>
      <c r="I228" s="314"/>
      <c r="J228" s="314"/>
      <c r="K228" s="314"/>
      <c r="L228" s="314"/>
      <c r="M228" s="314"/>
      <c r="N228" s="314"/>
      <c r="O228" s="314"/>
      <c r="P228" s="314"/>
      <c r="Q228" s="314"/>
      <c r="R228" s="314"/>
      <c r="S228" s="314"/>
      <c r="T228" s="314"/>
      <c r="U228" s="314"/>
      <c r="V228" s="314"/>
    </row>
    <row r="229" spans="1:22" ht="14.25" customHeight="1" x14ac:dyDescent="0.2">
      <c r="A229" s="314"/>
      <c r="B229" s="314"/>
      <c r="C229" s="314"/>
      <c r="D229" s="314"/>
      <c r="E229" s="314"/>
      <c r="F229" s="314"/>
      <c r="G229" s="324"/>
      <c r="H229" s="314"/>
      <c r="I229" s="314"/>
      <c r="J229" s="314"/>
      <c r="K229" s="314"/>
      <c r="L229" s="314"/>
      <c r="M229" s="314"/>
      <c r="N229" s="314"/>
      <c r="O229" s="314"/>
      <c r="P229" s="314"/>
      <c r="Q229" s="314"/>
      <c r="R229" s="314"/>
      <c r="S229" s="314"/>
      <c r="T229" s="314"/>
      <c r="U229" s="314"/>
      <c r="V229" s="314"/>
    </row>
    <row r="230" spans="1:22" ht="14.25" customHeight="1" x14ac:dyDescent="0.2">
      <c r="A230" s="314"/>
      <c r="B230" s="314"/>
      <c r="C230" s="314"/>
      <c r="D230" s="314"/>
      <c r="E230" s="314"/>
      <c r="F230" s="314"/>
      <c r="G230" s="324"/>
      <c r="H230" s="314"/>
      <c r="I230" s="314"/>
      <c r="J230" s="314"/>
      <c r="K230" s="314"/>
      <c r="L230" s="314"/>
      <c r="M230" s="314"/>
      <c r="N230" s="314"/>
      <c r="O230" s="314"/>
      <c r="P230" s="314"/>
      <c r="Q230" s="314"/>
      <c r="R230" s="314"/>
      <c r="S230" s="314"/>
      <c r="T230" s="314"/>
      <c r="U230" s="314"/>
      <c r="V230" s="314"/>
    </row>
    <row r="231" spans="1:22" ht="14.25" customHeight="1" x14ac:dyDescent="0.2">
      <c r="A231" s="314"/>
      <c r="B231" s="314"/>
      <c r="C231" s="314"/>
      <c r="D231" s="314"/>
      <c r="E231" s="314"/>
      <c r="F231" s="314"/>
      <c r="G231" s="324"/>
      <c r="H231" s="314"/>
      <c r="I231" s="314"/>
      <c r="J231" s="314"/>
      <c r="K231" s="314"/>
      <c r="L231" s="314"/>
      <c r="M231" s="314"/>
      <c r="N231" s="314"/>
      <c r="O231" s="314"/>
      <c r="P231" s="314"/>
      <c r="Q231" s="314"/>
      <c r="R231" s="314"/>
      <c r="S231" s="314"/>
      <c r="T231" s="314"/>
      <c r="U231" s="314"/>
      <c r="V231" s="314"/>
    </row>
    <row r="232" spans="1:22" ht="14.25" customHeight="1" x14ac:dyDescent="0.2">
      <c r="A232" s="314"/>
      <c r="B232" s="314"/>
      <c r="C232" s="314"/>
      <c r="D232" s="314"/>
      <c r="E232" s="314"/>
      <c r="F232" s="314"/>
      <c r="G232" s="324"/>
      <c r="H232" s="314"/>
      <c r="I232" s="314"/>
      <c r="J232" s="314"/>
      <c r="K232" s="314"/>
      <c r="L232" s="314"/>
      <c r="M232" s="314"/>
      <c r="N232" s="314"/>
      <c r="O232" s="314"/>
      <c r="P232" s="314"/>
      <c r="Q232" s="314"/>
      <c r="R232" s="314"/>
      <c r="S232" s="314"/>
      <c r="T232" s="314"/>
      <c r="U232" s="314"/>
      <c r="V232" s="314"/>
    </row>
    <row r="233" spans="1:22" ht="14.25" customHeight="1" x14ac:dyDescent="0.2">
      <c r="A233" s="314"/>
      <c r="B233" s="314"/>
      <c r="C233" s="314"/>
      <c r="D233" s="314"/>
      <c r="E233" s="314"/>
      <c r="F233" s="314"/>
      <c r="G233" s="324"/>
      <c r="H233" s="314"/>
      <c r="I233" s="314"/>
      <c r="J233" s="314"/>
      <c r="K233" s="314"/>
      <c r="L233" s="314"/>
      <c r="M233" s="314"/>
      <c r="N233" s="314"/>
      <c r="O233" s="314"/>
      <c r="P233" s="314"/>
      <c r="Q233" s="314"/>
      <c r="R233" s="314"/>
      <c r="S233" s="314"/>
      <c r="T233" s="314"/>
      <c r="U233" s="314"/>
      <c r="V233" s="314"/>
    </row>
    <row r="234" spans="1:22" ht="14.25" customHeight="1" x14ac:dyDescent="0.2">
      <c r="A234" s="314"/>
      <c r="B234" s="314"/>
      <c r="C234" s="314"/>
      <c r="D234" s="314"/>
      <c r="E234" s="314"/>
      <c r="F234" s="314"/>
      <c r="G234" s="324"/>
      <c r="H234" s="314"/>
      <c r="I234" s="314"/>
      <c r="J234" s="314"/>
      <c r="K234" s="314"/>
      <c r="L234" s="314"/>
      <c r="M234" s="314"/>
      <c r="N234" s="314"/>
      <c r="O234" s="314"/>
      <c r="P234" s="314"/>
      <c r="Q234" s="314"/>
      <c r="R234" s="314"/>
      <c r="S234" s="314"/>
      <c r="T234" s="314"/>
      <c r="U234" s="314"/>
      <c r="V234" s="314"/>
    </row>
    <row r="235" spans="1:22" ht="14.25" customHeight="1" x14ac:dyDescent="0.2">
      <c r="A235" s="314"/>
      <c r="B235" s="314"/>
      <c r="C235" s="314"/>
      <c r="D235" s="314"/>
      <c r="E235" s="314"/>
      <c r="F235" s="314"/>
      <c r="G235" s="324"/>
      <c r="H235" s="314"/>
      <c r="I235" s="314"/>
      <c r="J235" s="314"/>
      <c r="K235" s="314"/>
      <c r="L235" s="314"/>
      <c r="M235" s="314"/>
      <c r="N235" s="314"/>
      <c r="O235" s="314"/>
      <c r="P235" s="314"/>
      <c r="Q235" s="314"/>
      <c r="R235" s="314"/>
      <c r="S235" s="314"/>
      <c r="T235" s="314"/>
      <c r="U235" s="314"/>
      <c r="V235" s="314"/>
    </row>
    <row r="236" spans="1:22" ht="14.25" customHeight="1" x14ac:dyDescent="0.2">
      <c r="A236" s="314"/>
      <c r="B236" s="314"/>
      <c r="C236" s="314"/>
      <c r="D236" s="314"/>
      <c r="E236" s="314"/>
      <c r="F236" s="314"/>
      <c r="G236" s="324"/>
      <c r="H236" s="314"/>
      <c r="I236" s="314"/>
      <c r="J236" s="314"/>
      <c r="K236" s="314"/>
      <c r="L236" s="314"/>
      <c r="M236" s="314"/>
      <c r="N236" s="314"/>
      <c r="O236" s="314"/>
      <c r="P236" s="314"/>
      <c r="Q236" s="314"/>
      <c r="R236" s="314"/>
      <c r="S236" s="314"/>
      <c r="T236" s="314"/>
      <c r="U236" s="314"/>
      <c r="V236" s="314"/>
    </row>
    <row r="237" spans="1:22" ht="14.25" customHeight="1" x14ac:dyDescent="0.2">
      <c r="A237" s="314"/>
      <c r="B237" s="314"/>
      <c r="C237" s="314"/>
      <c r="D237" s="314"/>
      <c r="E237" s="314"/>
      <c r="F237" s="314"/>
      <c r="G237" s="324"/>
      <c r="H237" s="314"/>
      <c r="I237" s="314"/>
      <c r="J237" s="314"/>
      <c r="K237" s="314"/>
      <c r="L237" s="314"/>
      <c r="M237" s="314"/>
      <c r="N237" s="314"/>
      <c r="O237" s="314"/>
      <c r="P237" s="314"/>
      <c r="Q237" s="314"/>
      <c r="R237" s="314"/>
      <c r="S237" s="314"/>
      <c r="T237" s="314"/>
      <c r="U237" s="314"/>
      <c r="V237" s="314"/>
    </row>
    <row r="238" spans="1:22" ht="14.25" customHeight="1" x14ac:dyDescent="0.2">
      <c r="A238" s="314"/>
      <c r="B238" s="314"/>
      <c r="C238" s="314"/>
      <c r="D238" s="314"/>
      <c r="E238" s="314"/>
      <c r="F238" s="314"/>
      <c r="G238" s="324"/>
      <c r="H238" s="314"/>
      <c r="I238" s="314"/>
      <c r="J238" s="314"/>
      <c r="K238" s="314"/>
      <c r="L238" s="314"/>
      <c r="M238" s="314"/>
      <c r="N238" s="314"/>
      <c r="O238" s="314"/>
      <c r="P238" s="314"/>
      <c r="Q238" s="314"/>
      <c r="R238" s="314"/>
      <c r="S238" s="314"/>
      <c r="T238" s="314"/>
      <c r="U238" s="314"/>
      <c r="V238" s="314"/>
    </row>
    <row r="239" spans="1:22" ht="14.25" customHeight="1" x14ac:dyDescent="0.2">
      <c r="A239" s="314"/>
      <c r="B239" s="314"/>
      <c r="C239" s="314"/>
      <c r="D239" s="314"/>
      <c r="E239" s="314"/>
      <c r="F239" s="314"/>
      <c r="G239" s="324"/>
      <c r="H239" s="314"/>
      <c r="I239" s="314"/>
      <c r="J239" s="314"/>
      <c r="K239" s="314"/>
      <c r="L239" s="314"/>
      <c r="M239" s="314"/>
      <c r="N239" s="314"/>
      <c r="O239" s="314"/>
      <c r="P239" s="314"/>
      <c r="Q239" s="314"/>
      <c r="R239" s="314"/>
      <c r="S239" s="314"/>
      <c r="T239" s="314"/>
      <c r="U239" s="314"/>
      <c r="V239" s="314"/>
    </row>
    <row r="240" spans="1:22" ht="14.25" customHeight="1" x14ac:dyDescent="0.2">
      <c r="A240" s="314"/>
      <c r="B240" s="314"/>
      <c r="C240" s="314"/>
      <c r="D240" s="314"/>
      <c r="E240" s="314"/>
      <c r="F240" s="314"/>
      <c r="G240" s="324"/>
      <c r="H240" s="314"/>
      <c r="I240" s="314"/>
      <c r="J240" s="314"/>
      <c r="K240" s="314"/>
      <c r="L240" s="314"/>
      <c r="M240" s="314"/>
      <c r="N240" s="314"/>
      <c r="O240" s="314"/>
      <c r="P240" s="314"/>
      <c r="Q240" s="314"/>
      <c r="R240" s="314"/>
      <c r="S240" s="314"/>
      <c r="T240" s="314"/>
      <c r="U240" s="314"/>
      <c r="V240" s="314"/>
    </row>
    <row r="241" spans="1:22" ht="14.25" customHeight="1" x14ac:dyDescent="0.2">
      <c r="A241" s="314"/>
      <c r="B241" s="314"/>
      <c r="C241" s="314"/>
      <c r="D241" s="314"/>
      <c r="E241" s="314"/>
      <c r="F241" s="314"/>
      <c r="G241" s="324"/>
      <c r="H241" s="314"/>
      <c r="I241" s="314"/>
      <c r="J241" s="314"/>
      <c r="K241" s="314"/>
      <c r="L241" s="314"/>
      <c r="M241" s="314"/>
      <c r="N241" s="314"/>
      <c r="O241" s="314"/>
      <c r="P241" s="314"/>
      <c r="Q241" s="314"/>
      <c r="R241" s="314"/>
      <c r="S241" s="314"/>
      <c r="T241" s="314"/>
      <c r="U241" s="314"/>
      <c r="V241" s="314"/>
    </row>
    <row r="242" spans="1:22" ht="14.25" customHeight="1" x14ac:dyDescent="0.2">
      <c r="A242" s="314"/>
      <c r="B242" s="314"/>
      <c r="C242" s="314"/>
      <c r="D242" s="314"/>
      <c r="E242" s="314"/>
      <c r="F242" s="314"/>
      <c r="G242" s="324"/>
      <c r="H242" s="314"/>
      <c r="I242" s="314"/>
      <c r="J242" s="314"/>
      <c r="K242" s="314"/>
      <c r="L242" s="314"/>
      <c r="M242" s="314"/>
      <c r="N242" s="314"/>
      <c r="O242" s="314"/>
      <c r="P242" s="314"/>
      <c r="Q242" s="314"/>
      <c r="R242" s="314"/>
      <c r="S242" s="314"/>
      <c r="T242" s="314"/>
      <c r="U242" s="314"/>
      <c r="V242" s="314"/>
    </row>
    <row r="243" spans="1:22" ht="14.25" customHeight="1" x14ac:dyDescent="0.2">
      <c r="A243" s="314"/>
      <c r="B243" s="314"/>
      <c r="C243" s="314"/>
      <c r="D243" s="314"/>
      <c r="E243" s="314"/>
      <c r="F243" s="314"/>
      <c r="G243" s="324"/>
      <c r="H243" s="314"/>
      <c r="I243" s="314"/>
      <c r="J243" s="314"/>
      <c r="K243" s="314"/>
      <c r="L243" s="314"/>
      <c r="M243" s="314"/>
      <c r="N243" s="314"/>
      <c r="O243" s="314"/>
      <c r="P243" s="314"/>
      <c r="Q243" s="314"/>
      <c r="R243" s="314"/>
      <c r="S243" s="314"/>
      <c r="T243" s="314"/>
      <c r="U243" s="314"/>
      <c r="V243" s="314"/>
    </row>
    <row r="244" spans="1:22" ht="14.25" customHeight="1" x14ac:dyDescent="0.2">
      <c r="A244" s="314"/>
      <c r="B244" s="314"/>
      <c r="C244" s="314"/>
      <c r="D244" s="314"/>
      <c r="E244" s="314"/>
      <c r="F244" s="314"/>
      <c r="G244" s="324"/>
      <c r="H244" s="314"/>
      <c r="I244" s="314"/>
      <c r="J244" s="314"/>
      <c r="K244" s="314"/>
      <c r="L244" s="314"/>
      <c r="M244" s="314"/>
      <c r="N244" s="314"/>
      <c r="O244" s="314"/>
      <c r="P244" s="314"/>
      <c r="Q244" s="314"/>
      <c r="R244" s="314"/>
      <c r="S244" s="314"/>
      <c r="T244" s="314"/>
      <c r="U244" s="314"/>
      <c r="V244" s="314"/>
    </row>
    <row r="245" spans="1:22" ht="14.25" customHeight="1" x14ac:dyDescent="0.2">
      <c r="A245" s="314"/>
      <c r="B245" s="314"/>
      <c r="C245" s="314"/>
      <c r="D245" s="314"/>
      <c r="E245" s="314"/>
      <c r="F245" s="314"/>
      <c r="G245" s="324"/>
      <c r="H245" s="314"/>
      <c r="I245" s="314"/>
      <c r="J245" s="314"/>
      <c r="K245" s="314"/>
      <c r="L245" s="314"/>
      <c r="M245" s="314"/>
      <c r="N245" s="314"/>
      <c r="O245" s="314"/>
      <c r="P245" s="314"/>
      <c r="Q245" s="314"/>
      <c r="R245" s="314"/>
      <c r="S245" s="314"/>
      <c r="T245" s="314"/>
      <c r="U245" s="314"/>
      <c r="V245" s="314"/>
    </row>
    <row r="246" spans="1:22" ht="14.25" customHeight="1" x14ac:dyDescent="0.2">
      <c r="A246" s="314"/>
      <c r="B246" s="314"/>
      <c r="C246" s="314"/>
      <c r="D246" s="314"/>
      <c r="E246" s="314"/>
      <c r="F246" s="314"/>
      <c r="G246" s="324"/>
      <c r="H246" s="314"/>
      <c r="I246" s="314"/>
      <c r="J246" s="314"/>
      <c r="K246" s="314"/>
      <c r="L246" s="314"/>
      <c r="M246" s="314"/>
      <c r="N246" s="314"/>
      <c r="O246" s="314"/>
      <c r="P246" s="314"/>
      <c r="Q246" s="314"/>
      <c r="R246" s="314"/>
      <c r="S246" s="314"/>
      <c r="T246" s="314"/>
      <c r="U246" s="314"/>
      <c r="V246" s="314"/>
    </row>
    <row r="247" spans="1:22" ht="14.25" customHeight="1" x14ac:dyDescent="0.2">
      <c r="A247" s="314"/>
      <c r="B247" s="314"/>
      <c r="C247" s="314"/>
      <c r="D247" s="314"/>
      <c r="E247" s="314"/>
      <c r="F247" s="314"/>
      <c r="G247" s="324"/>
      <c r="H247" s="314"/>
      <c r="I247" s="314"/>
      <c r="J247" s="314"/>
      <c r="K247" s="314"/>
      <c r="L247" s="314"/>
      <c r="M247" s="314"/>
      <c r="N247" s="314"/>
      <c r="O247" s="314"/>
      <c r="P247" s="314"/>
      <c r="Q247" s="314"/>
      <c r="R247" s="314"/>
      <c r="S247" s="314"/>
      <c r="T247" s="314"/>
      <c r="U247" s="314"/>
      <c r="V247" s="314"/>
    </row>
    <row r="248" spans="1:22" ht="14.25" customHeight="1" x14ac:dyDescent="0.2">
      <c r="A248" s="314"/>
      <c r="B248" s="314"/>
      <c r="C248" s="314"/>
      <c r="D248" s="314"/>
      <c r="E248" s="314"/>
      <c r="F248" s="314"/>
      <c r="G248" s="324"/>
      <c r="H248" s="314"/>
      <c r="I248" s="314"/>
      <c r="J248" s="314"/>
      <c r="K248" s="314"/>
      <c r="L248" s="314"/>
      <c r="M248" s="314"/>
      <c r="N248" s="314"/>
      <c r="O248" s="314"/>
      <c r="P248" s="314"/>
      <c r="Q248" s="314"/>
      <c r="R248" s="314"/>
      <c r="S248" s="314"/>
      <c r="T248" s="314"/>
      <c r="U248" s="314"/>
      <c r="V248" s="314"/>
    </row>
    <row r="249" spans="1:22" ht="14.25" customHeight="1" x14ac:dyDescent="0.2">
      <c r="A249" s="314"/>
      <c r="B249" s="314"/>
      <c r="C249" s="314"/>
      <c r="D249" s="314"/>
      <c r="E249" s="314"/>
      <c r="F249" s="314"/>
      <c r="G249" s="324"/>
      <c r="H249" s="314"/>
      <c r="I249" s="314"/>
      <c r="J249" s="314"/>
      <c r="K249" s="314"/>
      <c r="L249" s="314"/>
      <c r="M249" s="314"/>
      <c r="N249" s="314"/>
      <c r="O249" s="314"/>
      <c r="P249" s="314"/>
      <c r="Q249" s="314"/>
      <c r="R249" s="314"/>
      <c r="S249" s="314"/>
      <c r="T249" s="314"/>
      <c r="U249" s="314"/>
      <c r="V249" s="314"/>
    </row>
    <row r="250" spans="1:22" ht="14.25" customHeight="1" x14ac:dyDescent="0.2">
      <c r="A250" s="314"/>
      <c r="B250" s="314"/>
      <c r="C250" s="314"/>
      <c r="D250" s="314"/>
      <c r="E250" s="314"/>
      <c r="F250" s="314"/>
      <c r="G250" s="324"/>
      <c r="H250" s="314"/>
      <c r="I250" s="314"/>
      <c r="J250" s="314"/>
      <c r="K250" s="314"/>
      <c r="L250" s="314"/>
      <c r="M250" s="314"/>
      <c r="N250" s="314"/>
      <c r="O250" s="314"/>
      <c r="P250" s="314"/>
      <c r="Q250" s="314"/>
      <c r="R250" s="314"/>
      <c r="S250" s="314"/>
      <c r="T250" s="314"/>
      <c r="U250" s="314"/>
      <c r="V250" s="314"/>
    </row>
    <row r="251" spans="1:22" ht="14.25" customHeight="1" x14ac:dyDescent="0.2">
      <c r="A251" s="314"/>
      <c r="B251" s="314"/>
      <c r="C251" s="314"/>
      <c r="D251" s="314"/>
      <c r="E251" s="314"/>
      <c r="F251" s="314"/>
      <c r="G251" s="324"/>
      <c r="H251" s="314"/>
      <c r="I251" s="314"/>
      <c r="J251" s="314"/>
      <c r="K251" s="314"/>
      <c r="L251" s="314"/>
      <c r="M251" s="314"/>
      <c r="N251" s="314"/>
      <c r="O251" s="314"/>
      <c r="P251" s="314"/>
      <c r="Q251" s="314"/>
      <c r="R251" s="314"/>
      <c r="S251" s="314"/>
      <c r="T251" s="314"/>
      <c r="U251" s="314"/>
      <c r="V251" s="314"/>
    </row>
    <row r="252" spans="1:22" ht="14.25" customHeight="1" x14ac:dyDescent="0.2">
      <c r="A252" s="314"/>
      <c r="B252" s="314"/>
      <c r="C252" s="314"/>
      <c r="D252" s="314"/>
      <c r="E252" s="314"/>
      <c r="F252" s="314"/>
      <c r="G252" s="324"/>
      <c r="H252" s="314"/>
      <c r="I252" s="314"/>
      <c r="J252" s="314"/>
      <c r="K252" s="314"/>
      <c r="L252" s="314"/>
      <c r="M252" s="314"/>
      <c r="N252" s="314"/>
      <c r="O252" s="314"/>
      <c r="P252" s="314"/>
      <c r="Q252" s="314"/>
      <c r="R252" s="314"/>
      <c r="S252" s="314"/>
      <c r="T252" s="314"/>
      <c r="U252" s="314"/>
      <c r="V252" s="314"/>
    </row>
    <row r="253" spans="1:22" ht="14.25" customHeight="1" x14ac:dyDescent="0.2">
      <c r="A253" s="314"/>
      <c r="B253" s="314"/>
      <c r="C253" s="314"/>
      <c r="D253" s="314"/>
      <c r="E253" s="314"/>
      <c r="F253" s="314"/>
      <c r="G253" s="324"/>
      <c r="H253" s="314"/>
      <c r="I253" s="314"/>
      <c r="J253" s="314"/>
      <c r="K253" s="314"/>
      <c r="L253" s="314"/>
      <c r="M253" s="314"/>
      <c r="N253" s="314"/>
      <c r="O253" s="314"/>
      <c r="P253" s="314"/>
      <c r="Q253" s="314"/>
      <c r="R253" s="314"/>
      <c r="S253" s="314"/>
      <c r="T253" s="314"/>
      <c r="U253" s="314"/>
      <c r="V253" s="314"/>
    </row>
    <row r="254" spans="1:22" ht="14.25" customHeight="1" x14ac:dyDescent="0.2">
      <c r="A254" s="314"/>
      <c r="B254" s="314"/>
      <c r="C254" s="314"/>
      <c r="D254" s="314"/>
      <c r="E254" s="314"/>
      <c r="F254" s="314"/>
      <c r="G254" s="324"/>
      <c r="H254" s="314"/>
      <c r="I254" s="314"/>
      <c r="J254" s="314"/>
      <c r="K254" s="314"/>
      <c r="L254" s="314"/>
      <c r="M254" s="314"/>
      <c r="N254" s="314"/>
      <c r="O254" s="314"/>
      <c r="P254" s="314"/>
      <c r="Q254" s="314"/>
      <c r="R254" s="314"/>
      <c r="S254" s="314"/>
      <c r="T254" s="314"/>
      <c r="U254" s="314"/>
      <c r="V254" s="314"/>
    </row>
    <row r="255" spans="1:22" ht="14.25" customHeight="1" x14ac:dyDescent="0.2">
      <c r="A255" s="314"/>
      <c r="B255" s="314"/>
      <c r="C255" s="314"/>
      <c r="D255" s="314"/>
      <c r="E255" s="314"/>
      <c r="F255" s="314"/>
      <c r="G255" s="324"/>
      <c r="H255" s="314"/>
      <c r="I255" s="314"/>
      <c r="J255" s="314"/>
      <c r="K255" s="314"/>
      <c r="L255" s="314"/>
      <c r="M255" s="314"/>
      <c r="N255" s="314"/>
      <c r="O255" s="314"/>
      <c r="P255" s="314"/>
      <c r="Q255" s="314"/>
      <c r="R255" s="314"/>
      <c r="S255" s="314"/>
      <c r="T255" s="314"/>
      <c r="U255" s="314"/>
      <c r="V255" s="314"/>
    </row>
    <row r="256" spans="1:22" ht="14.25" customHeight="1" x14ac:dyDescent="0.2">
      <c r="A256" s="314"/>
      <c r="B256" s="314"/>
      <c r="C256" s="314"/>
      <c r="D256" s="314"/>
      <c r="E256" s="314"/>
      <c r="F256" s="314"/>
      <c r="G256" s="324"/>
      <c r="H256" s="314"/>
      <c r="I256" s="314"/>
      <c r="J256" s="314"/>
      <c r="K256" s="314"/>
      <c r="L256" s="314"/>
      <c r="M256" s="314"/>
      <c r="N256" s="314"/>
      <c r="O256" s="314"/>
      <c r="P256" s="314"/>
      <c r="Q256" s="314"/>
      <c r="R256" s="314"/>
      <c r="S256" s="314"/>
      <c r="T256" s="314"/>
      <c r="U256" s="314"/>
      <c r="V256" s="314"/>
    </row>
    <row r="257" spans="1:22" ht="14.25" customHeight="1" x14ac:dyDescent="0.2">
      <c r="A257" s="314"/>
      <c r="B257" s="314"/>
      <c r="C257" s="314"/>
      <c r="D257" s="314"/>
      <c r="E257" s="314"/>
      <c r="F257" s="314"/>
      <c r="G257" s="324"/>
      <c r="H257" s="314"/>
      <c r="I257" s="314"/>
      <c r="J257" s="314"/>
      <c r="K257" s="314"/>
      <c r="L257" s="314"/>
      <c r="M257" s="314"/>
      <c r="N257" s="314"/>
      <c r="O257" s="314"/>
      <c r="P257" s="314"/>
      <c r="Q257" s="314"/>
      <c r="R257" s="314"/>
      <c r="S257" s="314"/>
      <c r="T257" s="314"/>
      <c r="U257" s="314"/>
      <c r="V257" s="314"/>
    </row>
    <row r="258" spans="1:22" ht="14.25" customHeight="1" x14ac:dyDescent="0.2">
      <c r="A258" s="314"/>
      <c r="B258" s="314"/>
      <c r="C258" s="314"/>
      <c r="D258" s="314"/>
      <c r="E258" s="314"/>
      <c r="F258" s="314"/>
      <c r="G258" s="324"/>
      <c r="H258" s="314"/>
      <c r="I258" s="314"/>
      <c r="J258" s="314"/>
      <c r="K258" s="314"/>
      <c r="L258" s="314"/>
      <c r="M258" s="314"/>
      <c r="N258" s="314"/>
      <c r="O258" s="314"/>
      <c r="P258" s="314"/>
      <c r="Q258" s="314"/>
      <c r="R258" s="314"/>
      <c r="S258" s="314"/>
      <c r="T258" s="314"/>
      <c r="U258" s="314"/>
      <c r="V258" s="314"/>
    </row>
    <row r="259" spans="1:22" ht="14.25" customHeight="1" x14ac:dyDescent="0.2">
      <c r="A259" s="314"/>
      <c r="B259" s="314"/>
      <c r="C259" s="314"/>
      <c r="D259" s="314"/>
      <c r="E259" s="314"/>
      <c r="F259" s="314"/>
      <c r="G259" s="324"/>
      <c r="H259" s="314"/>
      <c r="I259" s="314"/>
      <c r="J259" s="314"/>
      <c r="K259" s="314"/>
      <c r="L259" s="314"/>
      <c r="M259" s="314"/>
      <c r="N259" s="314"/>
      <c r="O259" s="314"/>
      <c r="P259" s="314"/>
      <c r="Q259" s="314"/>
      <c r="R259" s="314"/>
      <c r="S259" s="314"/>
      <c r="T259" s="314"/>
      <c r="U259" s="314"/>
      <c r="V259" s="314"/>
    </row>
    <row r="260" spans="1:22" ht="14.25" customHeight="1" x14ac:dyDescent="0.2">
      <c r="A260" s="314"/>
      <c r="B260" s="314"/>
      <c r="C260" s="314"/>
      <c r="D260" s="314"/>
      <c r="E260" s="314"/>
      <c r="F260" s="314"/>
      <c r="G260" s="324"/>
      <c r="H260" s="314"/>
      <c r="I260" s="314"/>
      <c r="J260" s="314"/>
      <c r="K260" s="314"/>
      <c r="L260" s="314"/>
      <c r="M260" s="314"/>
      <c r="N260" s="314"/>
      <c r="O260" s="314"/>
      <c r="P260" s="314"/>
      <c r="Q260" s="314"/>
      <c r="R260" s="314"/>
      <c r="S260" s="314"/>
      <c r="T260" s="314"/>
      <c r="U260" s="314"/>
      <c r="V260" s="314"/>
    </row>
    <row r="261" spans="1:22" ht="14.25" customHeight="1" x14ac:dyDescent="0.2">
      <c r="A261" s="314"/>
      <c r="B261" s="314"/>
      <c r="C261" s="314"/>
      <c r="D261" s="314"/>
      <c r="E261" s="314"/>
      <c r="F261" s="314"/>
      <c r="G261" s="324"/>
      <c r="H261" s="314"/>
      <c r="I261" s="314"/>
      <c r="J261" s="314"/>
      <c r="K261" s="314"/>
      <c r="L261" s="314"/>
      <c r="M261" s="314"/>
      <c r="N261" s="314"/>
      <c r="O261" s="314"/>
      <c r="P261" s="314"/>
      <c r="Q261" s="314"/>
      <c r="R261" s="314"/>
      <c r="S261" s="314"/>
      <c r="T261" s="314"/>
      <c r="U261" s="314"/>
      <c r="V261" s="314"/>
    </row>
    <row r="262" spans="1:22" ht="14.25" customHeight="1" x14ac:dyDescent="0.2">
      <c r="A262" s="314"/>
      <c r="B262" s="314"/>
      <c r="C262" s="314"/>
      <c r="D262" s="314"/>
      <c r="E262" s="314"/>
      <c r="F262" s="314"/>
      <c r="G262" s="324"/>
      <c r="H262" s="314"/>
      <c r="I262" s="314"/>
      <c r="J262" s="314"/>
      <c r="K262" s="314"/>
      <c r="L262" s="314"/>
      <c r="M262" s="314"/>
      <c r="N262" s="314"/>
      <c r="O262" s="314"/>
      <c r="P262" s="314"/>
      <c r="Q262" s="314"/>
      <c r="R262" s="314"/>
      <c r="S262" s="314"/>
      <c r="T262" s="314"/>
      <c r="U262" s="314"/>
      <c r="V262" s="314"/>
    </row>
    <row r="263" spans="1:22" ht="14.25" customHeight="1" x14ac:dyDescent="0.2">
      <c r="A263" s="314"/>
      <c r="B263" s="314"/>
      <c r="C263" s="314"/>
      <c r="D263" s="314"/>
      <c r="E263" s="314"/>
      <c r="F263" s="314"/>
      <c r="G263" s="324"/>
      <c r="H263" s="314"/>
      <c r="I263" s="314"/>
      <c r="J263" s="314"/>
      <c r="K263" s="314"/>
      <c r="L263" s="314"/>
      <c r="M263" s="314"/>
      <c r="N263" s="314"/>
      <c r="O263" s="314"/>
      <c r="P263" s="314"/>
      <c r="Q263" s="314"/>
      <c r="R263" s="314"/>
      <c r="S263" s="314"/>
      <c r="T263" s="314"/>
      <c r="U263" s="314"/>
      <c r="V263" s="314"/>
    </row>
    <row r="264" spans="1:22" ht="14.25" customHeight="1" x14ac:dyDescent="0.2">
      <c r="A264" s="314"/>
      <c r="B264" s="314"/>
      <c r="C264" s="314"/>
      <c r="D264" s="314"/>
      <c r="E264" s="314"/>
      <c r="F264" s="314"/>
      <c r="G264" s="324"/>
      <c r="H264" s="314"/>
      <c r="I264" s="314"/>
      <c r="J264" s="314"/>
      <c r="K264" s="314"/>
      <c r="L264" s="314"/>
      <c r="M264" s="314"/>
      <c r="N264" s="314"/>
      <c r="O264" s="314"/>
      <c r="P264" s="314"/>
      <c r="Q264" s="314"/>
      <c r="R264" s="314"/>
      <c r="S264" s="314"/>
      <c r="T264" s="314"/>
      <c r="U264" s="314"/>
      <c r="V264" s="314"/>
    </row>
    <row r="265" spans="1:22" ht="14.25" customHeight="1" x14ac:dyDescent="0.2">
      <c r="A265" s="314"/>
      <c r="B265" s="314"/>
      <c r="C265" s="314"/>
      <c r="D265" s="314"/>
      <c r="E265" s="314"/>
      <c r="F265" s="314"/>
      <c r="G265" s="324"/>
      <c r="H265" s="314"/>
      <c r="I265" s="314"/>
      <c r="J265" s="314"/>
      <c r="K265" s="314"/>
      <c r="L265" s="314"/>
      <c r="M265" s="314"/>
      <c r="N265" s="314"/>
      <c r="O265" s="314"/>
      <c r="P265" s="314"/>
      <c r="Q265" s="314"/>
      <c r="R265" s="314"/>
      <c r="S265" s="314"/>
      <c r="T265" s="314"/>
      <c r="U265" s="314"/>
      <c r="V265" s="314"/>
    </row>
    <row r="266" spans="1:22" ht="14.25" customHeight="1" x14ac:dyDescent="0.2">
      <c r="A266" s="314"/>
      <c r="B266" s="314"/>
      <c r="C266" s="314"/>
      <c r="D266" s="314"/>
      <c r="E266" s="314"/>
      <c r="F266" s="314"/>
      <c r="G266" s="324"/>
      <c r="H266" s="314"/>
      <c r="I266" s="314"/>
      <c r="J266" s="314"/>
      <c r="K266" s="314"/>
      <c r="L266" s="314"/>
      <c r="M266" s="314"/>
      <c r="N266" s="314"/>
      <c r="O266" s="314"/>
      <c r="P266" s="314"/>
      <c r="Q266" s="314"/>
      <c r="R266" s="314"/>
      <c r="S266" s="314"/>
      <c r="T266" s="314"/>
      <c r="U266" s="314"/>
      <c r="V266" s="314"/>
    </row>
    <row r="267" spans="1:22" ht="14.25" customHeight="1" x14ac:dyDescent="0.2">
      <c r="A267" s="314"/>
      <c r="B267" s="314"/>
      <c r="C267" s="314"/>
      <c r="D267" s="314"/>
      <c r="E267" s="314"/>
      <c r="F267" s="314"/>
      <c r="G267" s="324"/>
      <c r="H267" s="314"/>
      <c r="I267" s="314"/>
      <c r="J267" s="314"/>
      <c r="K267" s="314"/>
      <c r="L267" s="314"/>
      <c r="M267" s="314"/>
      <c r="N267" s="314"/>
      <c r="O267" s="314"/>
      <c r="P267" s="314"/>
      <c r="Q267" s="314"/>
      <c r="R267" s="314"/>
      <c r="S267" s="314"/>
      <c r="T267" s="314"/>
      <c r="U267" s="314"/>
      <c r="V267" s="314"/>
    </row>
    <row r="268" spans="1:22" ht="14.25" customHeight="1" x14ac:dyDescent="0.2">
      <c r="A268" s="314"/>
      <c r="B268" s="314"/>
      <c r="C268" s="314"/>
      <c r="D268" s="314"/>
      <c r="E268" s="314"/>
      <c r="F268" s="314"/>
      <c r="G268" s="324"/>
      <c r="H268" s="314"/>
      <c r="I268" s="314"/>
      <c r="J268" s="314"/>
      <c r="K268" s="314"/>
      <c r="L268" s="314"/>
      <c r="M268" s="314"/>
      <c r="N268" s="314"/>
      <c r="O268" s="314"/>
      <c r="P268" s="314"/>
      <c r="Q268" s="314"/>
      <c r="R268" s="314"/>
      <c r="S268" s="314"/>
      <c r="T268" s="314"/>
      <c r="U268" s="314"/>
      <c r="V268" s="314"/>
    </row>
    <row r="269" spans="1:22" ht="14.25" customHeight="1" x14ac:dyDescent="0.2">
      <c r="A269" s="314"/>
      <c r="B269" s="314"/>
      <c r="C269" s="314"/>
      <c r="D269" s="314"/>
      <c r="E269" s="314"/>
      <c r="F269" s="314"/>
      <c r="G269" s="324"/>
      <c r="H269" s="314"/>
      <c r="I269" s="314"/>
      <c r="J269" s="314"/>
      <c r="K269" s="314"/>
      <c r="L269" s="314"/>
      <c r="M269" s="314"/>
      <c r="N269" s="314"/>
      <c r="O269" s="314"/>
      <c r="P269" s="314"/>
      <c r="Q269" s="314"/>
      <c r="R269" s="314"/>
      <c r="S269" s="314"/>
      <c r="T269" s="314"/>
      <c r="U269" s="314"/>
      <c r="V269" s="314"/>
    </row>
    <row r="270" spans="1:22" ht="14.25" customHeight="1" x14ac:dyDescent="0.2">
      <c r="A270" s="314"/>
      <c r="B270" s="314"/>
      <c r="C270" s="314"/>
      <c r="D270" s="314"/>
      <c r="E270" s="314"/>
      <c r="F270" s="314"/>
      <c r="G270" s="324"/>
      <c r="H270" s="314"/>
      <c r="I270" s="314"/>
      <c r="J270" s="314"/>
      <c r="K270" s="314"/>
      <c r="L270" s="314"/>
      <c r="M270" s="314"/>
      <c r="N270" s="314"/>
      <c r="O270" s="314"/>
      <c r="P270" s="314"/>
      <c r="Q270" s="314"/>
      <c r="R270" s="314"/>
      <c r="S270" s="314"/>
      <c r="T270" s="314"/>
      <c r="U270" s="314"/>
      <c r="V270" s="314"/>
    </row>
    <row r="271" spans="1:22" ht="14.25" customHeight="1" x14ac:dyDescent="0.2">
      <c r="A271" s="314"/>
      <c r="B271" s="314"/>
      <c r="C271" s="314"/>
      <c r="D271" s="314"/>
      <c r="E271" s="314"/>
      <c r="F271" s="314"/>
      <c r="G271" s="324"/>
      <c r="H271" s="314"/>
      <c r="I271" s="314"/>
      <c r="J271" s="314"/>
      <c r="K271" s="314"/>
      <c r="L271" s="314"/>
      <c r="M271" s="314"/>
      <c r="N271" s="314"/>
      <c r="O271" s="314"/>
      <c r="P271" s="314"/>
      <c r="Q271" s="314"/>
      <c r="R271" s="314"/>
      <c r="S271" s="314"/>
      <c r="T271" s="314"/>
      <c r="U271" s="314"/>
      <c r="V271" s="314"/>
    </row>
    <row r="272" spans="1:22" ht="14.25" customHeight="1" x14ac:dyDescent="0.2">
      <c r="A272" s="314"/>
      <c r="B272" s="314"/>
      <c r="C272" s="314"/>
      <c r="D272" s="314"/>
      <c r="E272" s="314"/>
      <c r="F272" s="314"/>
      <c r="G272" s="324"/>
      <c r="H272" s="314"/>
      <c r="I272" s="314"/>
      <c r="J272" s="314"/>
      <c r="K272" s="314"/>
      <c r="L272" s="314"/>
      <c r="M272" s="314"/>
      <c r="N272" s="314"/>
      <c r="O272" s="314"/>
      <c r="P272" s="314"/>
      <c r="Q272" s="314"/>
      <c r="R272" s="314"/>
      <c r="S272" s="314"/>
      <c r="T272" s="314"/>
      <c r="U272" s="314"/>
      <c r="V272" s="314"/>
    </row>
    <row r="273" spans="1:22" ht="14.25" customHeight="1" x14ac:dyDescent="0.2">
      <c r="A273" s="314"/>
      <c r="B273" s="314"/>
      <c r="C273" s="314"/>
      <c r="D273" s="314"/>
      <c r="E273" s="314"/>
      <c r="F273" s="314"/>
      <c r="G273" s="324"/>
      <c r="H273" s="314"/>
      <c r="I273" s="314"/>
      <c r="J273" s="314"/>
      <c r="K273" s="314"/>
      <c r="L273" s="314"/>
      <c r="M273" s="314"/>
      <c r="N273" s="314"/>
      <c r="O273" s="314"/>
      <c r="P273" s="314"/>
      <c r="Q273" s="314"/>
      <c r="R273" s="314"/>
      <c r="S273" s="314"/>
      <c r="T273" s="314"/>
      <c r="U273" s="314"/>
      <c r="V273" s="314"/>
    </row>
    <row r="274" spans="1:22" ht="14.25" customHeight="1" x14ac:dyDescent="0.2">
      <c r="A274" s="314"/>
      <c r="B274" s="314"/>
      <c r="C274" s="314"/>
      <c r="D274" s="314"/>
      <c r="E274" s="314"/>
      <c r="F274" s="314"/>
      <c r="G274" s="324"/>
      <c r="H274" s="314"/>
      <c r="I274" s="314"/>
      <c r="J274" s="314"/>
      <c r="K274" s="314"/>
      <c r="L274" s="314"/>
      <c r="M274" s="314"/>
      <c r="N274" s="314"/>
      <c r="O274" s="314"/>
      <c r="P274" s="314"/>
      <c r="Q274" s="314"/>
      <c r="R274" s="314"/>
      <c r="S274" s="314"/>
      <c r="T274" s="314"/>
      <c r="U274" s="314"/>
      <c r="V274" s="314"/>
    </row>
    <row r="275" spans="1:22" ht="14.25" customHeight="1" x14ac:dyDescent="0.2">
      <c r="A275" s="314"/>
      <c r="B275" s="314"/>
      <c r="C275" s="314"/>
      <c r="D275" s="314"/>
      <c r="E275" s="314"/>
      <c r="F275" s="314"/>
      <c r="G275" s="324"/>
      <c r="H275" s="314"/>
      <c r="I275" s="314"/>
      <c r="J275" s="314"/>
      <c r="K275" s="314"/>
      <c r="L275" s="314"/>
      <c r="M275" s="314"/>
      <c r="N275" s="314"/>
      <c r="O275" s="314"/>
      <c r="P275" s="314"/>
      <c r="Q275" s="314"/>
      <c r="R275" s="314"/>
      <c r="S275" s="314"/>
      <c r="T275" s="314"/>
      <c r="U275" s="314"/>
      <c r="V275" s="314"/>
    </row>
    <row r="276" spans="1:22" ht="14.25" customHeight="1" x14ac:dyDescent="0.2">
      <c r="A276" s="314"/>
      <c r="B276" s="314"/>
      <c r="C276" s="314"/>
      <c r="D276" s="314"/>
      <c r="E276" s="314"/>
      <c r="F276" s="314"/>
      <c r="G276" s="324"/>
      <c r="H276" s="314"/>
      <c r="I276" s="314"/>
      <c r="J276" s="314"/>
      <c r="K276" s="314"/>
      <c r="L276" s="314"/>
      <c r="M276" s="314"/>
      <c r="N276" s="314"/>
      <c r="O276" s="314"/>
      <c r="P276" s="314"/>
      <c r="Q276" s="314"/>
      <c r="R276" s="314"/>
      <c r="S276" s="314"/>
      <c r="T276" s="314"/>
      <c r="U276" s="314"/>
      <c r="V276" s="314"/>
    </row>
    <row r="277" spans="1:22" ht="14.25" customHeight="1" x14ac:dyDescent="0.2">
      <c r="A277" s="314"/>
      <c r="B277" s="314"/>
      <c r="C277" s="314"/>
      <c r="D277" s="314"/>
      <c r="E277" s="314"/>
      <c r="F277" s="314"/>
      <c r="G277" s="324"/>
      <c r="H277" s="314"/>
      <c r="I277" s="314"/>
      <c r="J277" s="314"/>
      <c r="K277" s="314"/>
      <c r="L277" s="314"/>
      <c r="M277" s="314"/>
      <c r="N277" s="314"/>
      <c r="O277" s="314"/>
      <c r="P277" s="314"/>
      <c r="Q277" s="314"/>
      <c r="R277" s="314"/>
      <c r="S277" s="314"/>
      <c r="T277" s="314"/>
      <c r="U277" s="314"/>
      <c r="V277" s="314"/>
    </row>
    <row r="278" spans="1:22" ht="14.25" customHeight="1" x14ac:dyDescent="0.2">
      <c r="A278" s="314"/>
      <c r="B278" s="314"/>
      <c r="C278" s="314"/>
      <c r="D278" s="314"/>
      <c r="E278" s="314"/>
      <c r="F278" s="314"/>
      <c r="G278" s="324"/>
      <c r="H278" s="314"/>
      <c r="I278" s="314"/>
      <c r="J278" s="314"/>
      <c r="K278" s="314"/>
      <c r="L278" s="314"/>
      <c r="M278" s="314"/>
      <c r="N278" s="314"/>
      <c r="O278" s="314"/>
      <c r="P278" s="314"/>
      <c r="Q278" s="314"/>
      <c r="R278" s="314"/>
      <c r="S278" s="314"/>
      <c r="T278" s="314"/>
      <c r="U278" s="314"/>
      <c r="V278" s="314"/>
    </row>
    <row r="279" spans="1:22" ht="14.25" customHeight="1" x14ac:dyDescent="0.2">
      <c r="A279" s="314"/>
      <c r="B279" s="314"/>
      <c r="C279" s="314"/>
      <c r="D279" s="314"/>
      <c r="E279" s="314"/>
      <c r="F279" s="314"/>
      <c r="G279" s="324"/>
      <c r="H279" s="314"/>
      <c r="I279" s="314"/>
      <c r="J279" s="314"/>
      <c r="K279" s="314"/>
      <c r="L279" s="314"/>
      <c r="M279" s="314"/>
      <c r="N279" s="314"/>
      <c r="O279" s="314"/>
      <c r="P279" s="314"/>
      <c r="Q279" s="314"/>
      <c r="R279" s="314"/>
      <c r="S279" s="314"/>
      <c r="T279" s="314"/>
      <c r="U279" s="314"/>
      <c r="V279" s="314"/>
    </row>
    <row r="280" spans="1:22" ht="14.25" customHeight="1" x14ac:dyDescent="0.2">
      <c r="A280" s="314"/>
      <c r="B280" s="314"/>
      <c r="C280" s="314"/>
      <c r="D280" s="314"/>
      <c r="E280" s="314"/>
      <c r="F280" s="314"/>
      <c r="G280" s="324"/>
      <c r="H280" s="314"/>
      <c r="I280" s="314"/>
      <c r="J280" s="314"/>
      <c r="K280" s="314"/>
      <c r="L280" s="314"/>
      <c r="M280" s="314"/>
      <c r="N280" s="314"/>
      <c r="O280" s="314"/>
      <c r="P280" s="314"/>
      <c r="Q280" s="314"/>
      <c r="R280" s="314"/>
      <c r="S280" s="314"/>
      <c r="T280" s="314"/>
      <c r="U280" s="314"/>
      <c r="V280" s="314"/>
    </row>
    <row r="281" spans="1:22" ht="14.25" customHeight="1" x14ac:dyDescent="0.2">
      <c r="A281" s="314"/>
      <c r="B281" s="314"/>
      <c r="C281" s="314"/>
      <c r="D281" s="314"/>
      <c r="E281" s="314"/>
      <c r="F281" s="314"/>
      <c r="G281" s="324"/>
      <c r="H281" s="314"/>
      <c r="I281" s="314"/>
      <c r="J281" s="314"/>
      <c r="K281" s="314"/>
      <c r="L281" s="314"/>
      <c r="M281" s="314"/>
      <c r="N281" s="314"/>
      <c r="O281" s="314"/>
      <c r="P281" s="314"/>
      <c r="Q281" s="314"/>
      <c r="R281" s="314"/>
      <c r="S281" s="314"/>
      <c r="T281" s="314"/>
      <c r="U281" s="314"/>
      <c r="V281" s="314"/>
    </row>
    <row r="282" spans="1:22" ht="14.25" customHeight="1" x14ac:dyDescent="0.2">
      <c r="A282" s="314"/>
      <c r="B282" s="314"/>
      <c r="C282" s="314"/>
      <c r="D282" s="314"/>
      <c r="E282" s="314"/>
      <c r="F282" s="314"/>
      <c r="G282" s="324"/>
      <c r="H282" s="314"/>
      <c r="I282" s="314"/>
      <c r="J282" s="314"/>
      <c r="K282" s="314"/>
      <c r="L282" s="314"/>
      <c r="M282" s="314"/>
      <c r="N282" s="314"/>
      <c r="O282" s="314"/>
      <c r="P282" s="314"/>
      <c r="Q282" s="314"/>
      <c r="R282" s="314"/>
      <c r="S282" s="314"/>
      <c r="T282" s="314"/>
      <c r="U282" s="314"/>
      <c r="V282" s="314"/>
    </row>
    <row r="283" spans="1:22" ht="14.25" customHeight="1" x14ac:dyDescent="0.2">
      <c r="A283" s="314"/>
      <c r="B283" s="314"/>
      <c r="C283" s="314"/>
      <c r="D283" s="314"/>
      <c r="E283" s="314"/>
      <c r="F283" s="314"/>
      <c r="G283" s="324"/>
      <c r="H283" s="314"/>
      <c r="I283" s="314"/>
      <c r="J283" s="314"/>
      <c r="K283" s="314"/>
      <c r="L283" s="314"/>
      <c r="M283" s="314"/>
      <c r="N283" s="314"/>
      <c r="O283" s="314"/>
      <c r="P283" s="314"/>
      <c r="Q283" s="314"/>
      <c r="R283" s="314"/>
      <c r="S283" s="314"/>
      <c r="T283" s="314"/>
      <c r="U283" s="314"/>
      <c r="V283" s="314"/>
    </row>
    <row r="284" spans="1:22" ht="14.25" customHeight="1" x14ac:dyDescent="0.2">
      <c r="A284" s="314"/>
      <c r="B284" s="314"/>
      <c r="C284" s="314"/>
      <c r="D284" s="314"/>
      <c r="E284" s="314"/>
      <c r="F284" s="314"/>
      <c r="G284" s="324"/>
      <c r="H284" s="314"/>
      <c r="I284" s="314"/>
      <c r="J284" s="314"/>
      <c r="K284" s="314"/>
      <c r="L284" s="314"/>
      <c r="M284" s="314"/>
      <c r="N284" s="314"/>
      <c r="O284" s="314"/>
      <c r="P284" s="314"/>
      <c r="Q284" s="314"/>
      <c r="R284" s="314"/>
      <c r="S284" s="314"/>
      <c r="T284" s="314"/>
      <c r="U284" s="314"/>
      <c r="V284" s="314"/>
    </row>
    <row r="285" spans="1:22" ht="14.25" customHeight="1" x14ac:dyDescent="0.2">
      <c r="A285" s="314"/>
      <c r="B285" s="314"/>
      <c r="C285" s="314"/>
      <c r="D285" s="314"/>
      <c r="E285" s="314"/>
      <c r="F285" s="314"/>
      <c r="G285" s="324"/>
      <c r="H285" s="314"/>
      <c r="I285" s="314"/>
      <c r="J285" s="314"/>
      <c r="K285" s="314"/>
      <c r="L285" s="314"/>
      <c r="M285" s="314"/>
      <c r="N285" s="314"/>
      <c r="O285" s="314"/>
      <c r="P285" s="314"/>
      <c r="Q285" s="314"/>
      <c r="R285" s="314"/>
      <c r="S285" s="314"/>
      <c r="T285" s="314"/>
      <c r="U285" s="314"/>
      <c r="V285" s="314"/>
    </row>
    <row r="286" spans="1:22" ht="14.25" customHeight="1" x14ac:dyDescent="0.2">
      <c r="A286" s="314"/>
      <c r="B286" s="314"/>
      <c r="C286" s="314"/>
      <c r="D286" s="314"/>
      <c r="E286" s="314"/>
      <c r="F286" s="314"/>
      <c r="G286" s="324"/>
      <c r="H286" s="314"/>
      <c r="I286" s="314"/>
      <c r="J286" s="314"/>
      <c r="K286" s="314"/>
      <c r="L286" s="314"/>
      <c r="M286" s="314"/>
      <c r="N286" s="314"/>
      <c r="O286" s="314"/>
      <c r="P286" s="314"/>
      <c r="Q286" s="314"/>
      <c r="R286" s="314"/>
      <c r="S286" s="314"/>
      <c r="T286" s="314"/>
      <c r="U286" s="314"/>
      <c r="V286" s="314"/>
    </row>
    <row r="287" spans="1:22" ht="14.25" customHeight="1" x14ac:dyDescent="0.2">
      <c r="A287" s="314"/>
      <c r="B287" s="314"/>
      <c r="C287" s="314"/>
      <c r="D287" s="314"/>
      <c r="E287" s="314"/>
      <c r="F287" s="314"/>
      <c r="G287" s="324"/>
      <c r="H287" s="314"/>
      <c r="I287" s="314"/>
      <c r="J287" s="314"/>
      <c r="K287" s="314"/>
      <c r="L287" s="314"/>
      <c r="M287" s="314"/>
      <c r="N287" s="314"/>
      <c r="O287" s="314"/>
      <c r="P287" s="314"/>
      <c r="Q287" s="314"/>
      <c r="R287" s="314"/>
      <c r="S287" s="314"/>
      <c r="T287" s="314"/>
      <c r="U287" s="314"/>
      <c r="V287" s="314"/>
    </row>
    <row r="288" spans="1:22" ht="14.25" customHeight="1" x14ac:dyDescent="0.2">
      <c r="A288" s="314"/>
      <c r="B288" s="314"/>
      <c r="C288" s="314"/>
      <c r="D288" s="314"/>
      <c r="E288" s="314"/>
      <c r="F288" s="314"/>
      <c r="G288" s="324"/>
      <c r="H288" s="314"/>
      <c r="I288" s="314"/>
      <c r="J288" s="314"/>
      <c r="K288" s="314"/>
      <c r="L288" s="314"/>
      <c r="M288" s="314"/>
      <c r="N288" s="314"/>
      <c r="O288" s="314"/>
      <c r="P288" s="314"/>
      <c r="Q288" s="314"/>
      <c r="R288" s="314"/>
      <c r="S288" s="314"/>
      <c r="T288" s="314"/>
      <c r="U288" s="314"/>
      <c r="V288" s="314"/>
    </row>
    <row r="289" spans="1:22" ht="14.25" customHeight="1" x14ac:dyDescent="0.2">
      <c r="A289" s="314"/>
      <c r="B289" s="314"/>
      <c r="C289" s="314"/>
      <c r="D289" s="314"/>
      <c r="E289" s="314"/>
      <c r="F289" s="314"/>
      <c r="G289" s="324"/>
      <c r="H289" s="314"/>
      <c r="I289" s="314"/>
      <c r="J289" s="314"/>
      <c r="K289" s="314"/>
      <c r="L289" s="314"/>
      <c r="M289" s="314"/>
      <c r="N289" s="314"/>
      <c r="O289" s="314"/>
      <c r="P289" s="314"/>
      <c r="Q289" s="314"/>
      <c r="R289" s="314"/>
      <c r="S289" s="314"/>
      <c r="T289" s="314"/>
      <c r="U289" s="314"/>
      <c r="V289" s="314"/>
    </row>
    <row r="290" spans="1:22" ht="14.25" customHeight="1" x14ac:dyDescent="0.2">
      <c r="A290" s="314"/>
      <c r="B290" s="314"/>
      <c r="C290" s="314"/>
      <c r="D290" s="314"/>
      <c r="E290" s="314"/>
      <c r="F290" s="314"/>
      <c r="G290" s="324"/>
      <c r="H290" s="314"/>
      <c r="I290" s="314"/>
      <c r="J290" s="314"/>
      <c r="K290" s="314"/>
      <c r="L290" s="314"/>
      <c r="M290" s="314"/>
      <c r="N290" s="314"/>
      <c r="O290" s="314"/>
      <c r="P290" s="314"/>
      <c r="Q290" s="314"/>
      <c r="R290" s="314"/>
      <c r="S290" s="314"/>
      <c r="T290" s="314"/>
      <c r="U290" s="314"/>
      <c r="V290" s="314"/>
    </row>
    <row r="291" spans="1:22" ht="14.25" customHeight="1" x14ac:dyDescent="0.2">
      <c r="A291" s="314"/>
      <c r="B291" s="314"/>
      <c r="C291" s="314"/>
      <c r="D291" s="314"/>
      <c r="E291" s="314"/>
      <c r="F291" s="314"/>
      <c r="G291" s="324"/>
      <c r="H291" s="314"/>
      <c r="I291" s="314"/>
      <c r="J291" s="314"/>
      <c r="K291" s="314"/>
      <c r="L291" s="314"/>
      <c r="M291" s="314"/>
      <c r="N291" s="314"/>
      <c r="O291" s="314"/>
      <c r="P291" s="314"/>
      <c r="Q291" s="314"/>
      <c r="R291" s="314"/>
      <c r="S291" s="314"/>
      <c r="T291" s="314"/>
      <c r="U291" s="314"/>
      <c r="V291" s="314"/>
    </row>
    <row r="292" spans="1:22" ht="14.25" customHeight="1" x14ac:dyDescent="0.2">
      <c r="A292" s="314"/>
      <c r="B292" s="314"/>
      <c r="C292" s="314"/>
      <c r="D292" s="314"/>
      <c r="E292" s="314"/>
      <c r="F292" s="314"/>
      <c r="G292" s="324"/>
      <c r="H292" s="314"/>
      <c r="I292" s="314"/>
      <c r="J292" s="314"/>
      <c r="K292" s="314"/>
      <c r="L292" s="314"/>
      <c r="M292" s="314"/>
      <c r="N292" s="314"/>
      <c r="O292" s="314"/>
      <c r="P292" s="314"/>
      <c r="Q292" s="314"/>
      <c r="R292" s="314"/>
      <c r="S292" s="314"/>
      <c r="T292" s="314"/>
      <c r="U292" s="314"/>
      <c r="V292" s="314"/>
    </row>
    <row r="293" spans="1:22" ht="14.25" customHeight="1" x14ac:dyDescent="0.2">
      <c r="A293" s="314"/>
      <c r="B293" s="314"/>
      <c r="C293" s="314"/>
      <c r="D293" s="314"/>
      <c r="E293" s="314"/>
      <c r="F293" s="314"/>
      <c r="G293" s="324"/>
      <c r="H293" s="314"/>
      <c r="I293" s="314"/>
      <c r="J293" s="314"/>
      <c r="K293" s="314"/>
      <c r="L293" s="314"/>
      <c r="M293" s="314"/>
      <c r="N293" s="314"/>
      <c r="O293" s="314"/>
      <c r="P293" s="314"/>
      <c r="Q293" s="314"/>
      <c r="R293" s="314"/>
      <c r="S293" s="314"/>
      <c r="T293" s="314"/>
      <c r="U293" s="314"/>
      <c r="V293" s="314"/>
    </row>
    <row r="294" spans="1:22" ht="14.25" customHeight="1" x14ac:dyDescent="0.2">
      <c r="A294" s="314"/>
      <c r="B294" s="314"/>
      <c r="C294" s="314"/>
      <c r="D294" s="314"/>
      <c r="E294" s="314"/>
      <c r="F294" s="314"/>
      <c r="G294" s="324"/>
      <c r="H294" s="314"/>
      <c r="I294" s="314"/>
      <c r="J294" s="314"/>
      <c r="K294" s="314"/>
      <c r="L294" s="314"/>
      <c r="M294" s="314"/>
      <c r="N294" s="314"/>
      <c r="O294" s="314"/>
      <c r="P294" s="314"/>
      <c r="Q294" s="314"/>
      <c r="R294" s="314"/>
      <c r="S294" s="314"/>
      <c r="T294" s="314"/>
      <c r="U294" s="314"/>
      <c r="V294" s="314"/>
    </row>
    <row r="295" spans="1:22" ht="14.25" customHeight="1" x14ac:dyDescent="0.2">
      <c r="A295" s="314"/>
      <c r="B295" s="314"/>
      <c r="C295" s="314"/>
      <c r="D295" s="314"/>
      <c r="E295" s="314"/>
      <c r="F295" s="314"/>
      <c r="G295" s="324"/>
      <c r="H295" s="314"/>
      <c r="I295" s="314"/>
      <c r="J295" s="314"/>
      <c r="K295" s="314"/>
      <c r="L295" s="314"/>
      <c r="M295" s="314"/>
      <c r="N295" s="314"/>
      <c r="O295" s="314"/>
      <c r="P295" s="314"/>
      <c r="Q295" s="314"/>
      <c r="R295" s="314"/>
      <c r="S295" s="314"/>
      <c r="T295" s="314"/>
      <c r="U295" s="314"/>
      <c r="V295" s="314"/>
    </row>
    <row r="296" spans="1:22" ht="14.25" customHeight="1" x14ac:dyDescent="0.2">
      <c r="A296" s="314"/>
      <c r="B296" s="314"/>
      <c r="C296" s="314"/>
      <c r="D296" s="314"/>
      <c r="E296" s="314"/>
      <c r="F296" s="314"/>
      <c r="G296" s="324"/>
      <c r="H296" s="314"/>
      <c r="I296" s="314"/>
      <c r="J296" s="314"/>
      <c r="K296" s="314"/>
      <c r="L296" s="314"/>
      <c r="M296" s="314"/>
      <c r="N296" s="314"/>
      <c r="O296" s="314"/>
      <c r="P296" s="314"/>
      <c r="Q296" s="314"/>
      <c r="R296" s="314"/>
      <c r="S296" s="314"/>
      <c r="T296" s="314"/>
      <c r="U296" s="314"/>
      <c r="V296" s="314"/>
    </row>
    <row r="297" spans="1:22" ht="14.25" customHeight="1" x14ac:dyDescent="0.2">
      <c r="A297" s="314"/>
      <c r="B297" s="314"/>
      <c r="C297" s="314"/>
      <c r="D297" s="314"/>
      <c r="E297" s="314"/>
      <c r="F297" s="314"/>
      <c r="G297" s="324"/>
      <c r="H297" s="314"/>
      <c r="I297" s="314"/>
      <c r="J297" s="314"/>
      <c r="K297" s="314"/>
      <c r="L297" s="314"/>
      <c r="M297" s="314"/>
      <c r="N297" s="314"/>
      <c r="O297" s="314"/>
      <c r="P297" s="314"/>
      <c r="Q297" s="314"/>
      <c r="R297" s="314"/>
      <c r="S297" s="314"/>
      <c r="T297" s="314"/>
      <c r="U297" s="314"/>
      <c r="V297" s="314"/>
    </row>
    <row r="298" spans="1:22" ht="14.25" customHeight="1" x14ac:dyDescent="0.2">
      <c r="A298" s="314"/>
      <c r="B298" s="314"/>
      <c r="C298" s="314"/>
      <c r="D298" s="314"/>
      <c r="E298" s="314"/>
      <c r="F298" s="314"/>
      <c r="G298" s="324"/>
      <c r="H298" s="314"/>
      <c r="I298" s="314"/>
      <c r="J298" s="314"/>
      <c r="K298" s="314"/>
      <c r="L298" s="314"/>
      <c r="M298" s="314"/>
      <c r="N298" s="314"/>
      <c r="O298" s="314"/>
      <c r="P298" s="314"/>
      <c r="Q298" s="314"/>
      <c r="R298" s="314"/>
      <c r="S298" s="314"/>
      <c r="T298" s="314"/>
      <c r="U298" s="314"/>
      <c r="V298" s="314"/>
    </row>
    <row r="299" spans="1:22" ht="14.25" customHeight="1" x14ac:dyDescent="0.2">
      <c r="A299" s="314"/>
      <c r="B299" s="314"/>
      <c r="C299" s="314"/>
      <c r="D299" s="314"/>
      <c r="E299" s="314"/>
      <c r="F299" s="314"/>
      <c r="G299" s="324"/>
      <c r="H299" s="314"/>
      <c r="I299" s="314"/>
      <c r="J299" s="314"/>
      <c r="K299" s="314"/>
      <c r="L299" s="314"/>
      <c r="M299" s="314"/>
      <c r="N299" s="314"/>
      <c r="O299" s="314"/>
      <c r="P299" s="314"/>
      <c r="Q299" s="314"/>
      <c r="R299" s="314"/>
      <c r="S299" s="314"/>
      <c r="T299" s="314"/>
      <c r="U299" s="314"/>
      <c r="V299" s="314"/>
    </row>
    <row r="300" spans="1:22" ht="14.25" customHeight="1" x14ac:dyDescent="0.2">
      <c r="A300" s="314"/>
      <c r="B300" s="314"/>
      <c r="C300" s="314"/>
      <c r="D300" s="314"/>
      <c r="E300" s="314"/>
      <c r="F300" s="314"/>
      <c r="G300" s="324"/>
      <c r="H300" s="314"/>
      <c r="I300" s="314"/>
      <c r="J300" s="314"/>
      <c r="K300" s="314"/>
      <c r="L300" s="314"/>
      <c r="M300" s="314"/>
      <c r="N300" s="314"/>
      <c r="O300" s="314"/>
      <c r="P300" s="314"/>
      <c r="Q300" s="314"/>
      <c r="R300" s="314"/>
      <c r="S300" s="314"/>
      <c r="T300" s="314"/>
      <c r="U300" s="314"/>
      <c r="V300" s="314"/>
    </row>
    <row r="301" spans="1:22" ht="14.25" customHeight="1" x14ac:dyDescent="0.2">
      <c r="A301" s="314"/>
      <c r="B301" s="314"/>
      <c r="C301" s="314"/>
      <c r="D301" s="314"/>
      <c r="E301" s="314"/>
      <c r="F301" s="314"/>
      <c r="G301" s="324"/>
      <c r="H301" s="314"/>
      <c r="I301" s="314"/>
      <c r="J301" s="314"/>
      <c r="K301" s="314"/>
      <c r="L301" s="314"/>
      <c r="M301" s="314"/>
      <c r="N301" s="314"/>
      <c r="O301" s="314"/>
      <c r="P301" s="314"/>
      <c r="Q301" s="314"/>
      <c r="R301" s="314"/>
      <c r="S301" s="314"/>
      <c r="T301" s="314"/>
      <c r="U301" s="314"/>
      <c r="V301" s="314"/>
    </row>
    <row r="302" spans="1:22" ht="14.25" customHeight="1" x14ac:dyDescent="0.2">
      <c r="A302" s="314"/>
      <c r="B302" s="314"/>
      <c r="C302" s="314"/>
      <c r="D302" s="314"/>
      <c r="E302" s="314"/>
      <c r="F302" s="314"/>
      <c r="G302" s="324"/>
      <c r="H302" s="314"/>
      <c r="I302" s="314"/>
      <c r="J302" s="314"/>
      <c r="K302" s="314"/>
      <c r="L302" s="314"/>
      <c r="M302" s="314"/>
      <c r="N302" s="314"/>
      <c r="O302" s="314"/>
      <c r="P302" s="314"/>
      <c r="Q302" s="314"/>
      <c r="R302" s="314"/>
      <c r="S302" s="314"/>
      <c r="T302" s="314"/>
      <c r="U302" s="314"/>
      <c r="V302" s="314"/>
    </row>
    <row r="303" spans="1:22" ht="14.25" customHeight="1" x14ac:dyDescent="0.2">
      <c r="A303" s="314"/>
      <c r="B303" s="314"/>
      <c r="C303" s="314"/>
      <c r="D303" s="314"/>
      <c r="E303" s="314"/>
      <c r="F303" s="314"/>
      <c r="G303" s="324"/>
      <c r="H303" s="314"/>
      <c r="I303" s="314"/>
      <c r="J303" s="314"/>
      <c r="K303" s="314"/>
      <c r="L303" s="314"/>
      <c r="M303" s="314"/>
      <c r="N303" s="314"/>
      <c r="O303" s="314"/>
      <c r="P303" s="314"/>
      <c r="Q303" s="314"/>
      <c r="R303" s="314"/>
      <c r="S303" s="314"/>
      <c r="T303" s="314"/>
      <c r="U303" s="314"/>
      <c r="V303" s="314"/>
    </row>
    <row r="304" spans="1:22" ht="14.25" customHeight="1" x14ac:dyDescent="0.2">
      <c r="A304" s="314"/>
      <c r="B304" s="314"/>
      <c r="C304" s="314"/>
      <c r="D304" s="314"/>
      <c r="E304" s="314"/>
      <c r="F304" s="314"/>
      <c r="G304" s="324"/>
      <c r="H304" s="314"/>
      <c r="I304" s="314"/>
      <c r="J304" s="314"/>
      <c r="K304" s="314"/>
      <c r="L304" s="314"/>
      <c r="M304" s="314"/>
      <c r="N304" s="314"/>
      <c r="O304" s="314"/>
      <c r="P304" s="314"/>
      <c r="Q304" s="314"/>
      <c r="R304" s="314"/>
      <c r="S304" s="314"/>
      <c r="T304" s="314"/>
      <c r="U304" s="314"/>
      <c r="V304" s="314"/>
    </row>
    <row r="305" spans="1:22" ht="14.25" customHeight="1" x14ac:dyDescent="0.2">
      <c r="A305" s="314"/>
      <c r="B305" s="314"/>
      <c r="C305" s="314"/>
      <c r="D305" s="314"/>
      <c r="E305" s="314"/>
      <c r="F305" s="314"/>
      <c r="G305" s="324"/>
      <c r="H305" s="314"/>
      <c r="I305" s="314"/>
      <c r="J305" s="314"/>
      <c r="K305" s="314"/>
      <c r="L305" s="314"/>
      <c r="M305" s="314"/>
      <c r="N305" s="314"/>
      <c r="O305" s="314"/>
      <c r="P305" s="314"/>
      <c r="Q305" s="314"/>
      <c r="R305" s="314"/>
      <c r="S305" s="314"/>
      <c r="T305" s="314"/>
      <c r="U305" s="314"/>
      <c r="V305" s="314"/>
    </row>
    <row r="306" spans="1:22" ht="14.25" customHeight="1" x14ac:dyDescent="0.2">
      <c r="A306" s="314"/>
      <c r="B306" s="314"/>
      <c r="C306" s="314"/>
      <c r="D306" s="314"/>
      <c r="E306" s="314"/>
      <c r="F306" s="314"/>
      <c r="G306" s="324"/>
      <c r="H306" s="314"/>
      <c r="I306" s="314"/>
      <c r="J306" s="314"/>
      <c r="K306" s="314"/>
      <c r="L306" s="314"/>
      <c r="M306" s="314"/>
      <c r="N306" s="314"/>
      <c r="O306" s="314"/>
      <c r="P306" s="314"/>
      <c r="Q306" s="314"/>
      <c r="R306" s="314"/>
      <c r="S306" s="314"/>
      <c r="T306" s="314"/>
      <c r="U306" s="314"/>
      <c r="V306" s="314"/>
    </row>
    <row r="307" spans="1:22" ht="14.25" customHeight="1" x14ac:dyDescent="0.2">
      <c r="A307" s="314"/>
      <c r="B307" s="314"/>
      <c r="C307" s="314"/>
      <c r="D307" s="314"/>
      <c r="E307" s="314"/>
      <c r="F307" s="314"/>
      <c r="G307" s="324"/>
      <c r="H307" s="314"/>
      <c r="I307" s="314"/>
      <c r="J307" s="314"/>
      <c r="K307" s="314"/>
      <c r="L307" s="314"/>
      <c r="M307" s="314"/>
      <c r="N307" s="314"/>
      <c r="O307" s="314"/>
      <c r="P307" s="314"/>
      <c r="Q307" s="314"/>
      <c r="R307" s="314"/>
      <c r="S307" s="314"/>
      <c r="T307" s="314"/>
      <c r="U307" s="314"/>
      <c r="V307" s="314"/>
    </row>
    <row r="308" spans="1:22" ht="14.25" customHeight="1" x14ac:dyDescent="0.2">
      <c r="A308" s="314"/>
      <c r="B308" s="314"/>
      <c r="C308" s="314"/>
      <c r="D308" s="314"/>
      <c r="E308" s="314"/>
      <c r="F308" s="314"/>
      <c r="G308" s="324"/>
      <c r="H308" s="314"/>
      <c r="I308" s="314"/>
      <c r="J308" s="314"/>
      <c r="K308" s="314"/>
      <c r="L308" s="314"/>
      <c r="M308" s="314"/>
      <c r="N308" s="314"/>
      <c r="O308" s="314"/>
      <c r="P308" s="314"/>
      <c r="Q308" s="314"/>
      <c r="R308" s="314"/>
      <c r="S308" s="314"/>
      <c r="T308" s="314"/>
      <c r="U308" s="314"/>
      <c r="V308" s="314"/>
    </row>
    <row r="309" spans="1:22" ht="14.25" customHeight="1" x14ac:dyDescent="0.2">
      <c r="A309" s="314"/>
      <c r="B309" s="314"/>
      <c r="C309" s="314"/>
      <c r="D309" s="314"/>
      <c r="E309" s="314"/>
      <c r="F309" s="314"/>
      <c r="G309" s="324"/>
      <c r="H309" s="314"/>
      <c r="I309" s="314"/>
      <c r="J309" s="314"/>
      <c r="K309" s="314"/>
      <c r="L309" s="314"/>
      <c r="M309" s="314"/>
      <c r="N309" s="314"/>
      <c r="O309" s="314"/>
      <c r="P309" s="314"/>
      <c r="Q309" s="314"/>
      <c r="R309" s="314"/>
      <c r="S309" s="314"/>
      <c r="T309" s="314"/>
      <c r="U309" s="314"/>
      <c r="V309" s="314"/>
    </row>
    <row r="310" spans="1:22" ht="14.25" customHeight="1" x14ac:dyDescent="0.2">
      <c r="A310" s="314"/>
      <c r="B310" s="314"/>
      <c r="C310" s="314"/>
      <c r="D310" s="314"/>
      <c r="E310" s="314"/>
      <c r="F310" s="314"/>
      <c r="G310" s="324"/>
      <c r="H310" s="314"/>
      <c r="I310" s="314"/>
      <c r="J310" s="314"/>
      <c r="K310" s="314"/>
      <c r="L310" s="314"/>
      <c r="M310" s="314"/>
      <c r="N310" s="314"/>
      <c r="O310" s="314"/>
      <c r="P310" s="314"/>
      <c r="Q310" s="314"/>
      <c r="R310" s="314"/>
      <c r="S310" s="314"/>
      <c r="T310" s="314"/>
      <c r="U310" s="314"/>
      <c r="V310" s="314"/>
    </row>
    <row r="311" spans="1:22" ht="14.25" customHeight="1" x14ac:dyDescent="0.2">
      <c r="A311" s="314"/>
      <c r="B311" s="314"/>
      <c r="C311" s="314"/>
      <c r="D311" s="314"/>
      <c r="E311" s="314"/>
      <c r="F311" s="314"/>
      <c r="G311" s="324"/>
      <c r="H311" s="314"/>
      <c r="I311" s="314"/>
      <c r="J311" s="314"/>
      <c r="K311" s="314"/>
      <c r="L311" s="314"/>
      <c r="M311" s="314"/>
      <c r="N311" s="314"/>
      <c r="O311" s="314"/>
      <c r="P311" s="314"/>
      <c r="Q311" s="314"/>
      <c r="R311" s="314"/>
      <c r="S311" s="314"/>
      <c r="T311" s="314"/>
      <c r="U311" s="314"/>
      <c r="V311" s="314"/>
    </row>
    <row r="312" spans="1:22" ht="14.25" customHeight="1" x14ac:dyDescent="0.2">
      <c r="A312" s="314"/>
      <c r="B312" s="314"/>
      <c r="C312" s="314"/>
      <c r="D312" s="314"/>
      <c r="E312" s="314"/>
      <c r="F312" s="314"/>
      <c r="G312" s="324"/>
      <c r="H312" s="314"/>
      <c r="I312" s="314"/>
      <c r="J312" s="314"/>
      <c r="K312" s="314"/>
      <c r="L312" s="314"/>
      <c r="M312" s="314"/>
      <c r="N312" s="314"/>
      <c r="O312" s="314"/>
      <c r="P312" s="314"/>
      <c r="Q312" s="314"/>
      <c r="R312" s="314"/>
      <c r="S312" s="314"/>
      <c r="T312" s="314"/>
      <c r="U312" s="314"/>
      <c r="V312" s="314"/>
    </row>
    <row r="313" spans="1:22" ht="14.25" customHeight="1" x14ac:dyDescent="0.2">
      <c r="A313" s="314"/>
      <c r="B313" s="314"/>
      <c r="C313" s="314"/>
      <c r="D313" s="314"/>
      <c r="E313" s="314"/>
      <c r="F313" s="314"/>
      <c r="G313" s="324"/>
      <c r="H313" s="314"/>
      <c r="I313" s="314"/>
      <c r="J313" s="314"/>
      <c r="K313" s="314"/>
      <c r="L313" s="314"/>
      <c r="M313" s="314"/>
      <c r="N313" s="314"/>
      <c r="O313" s="314"/>
      <c r="P313" s="314"/>
      <c r="Q313" s="314"/>
      <c r="R313" s="314"/>
      <c r="S313" s="314"/>
      <c r="T313" s="314"/>
      <c r="U313" s="314"/>
      <c r="V313" s="314"/>
    </row>
    <row r="314" spans="1:22" ht="14.25" customHeight="1" x14ac:dyDescent="0.2">
      <c r="A314" s="314"/>
      <c r="B314" s="314"/>
      <c r="C314" s="314"/>
      <c r="D314" s="314"/>
      <c r="E314" s="314"/>
      <c r="F314" s="314"/>
      <c r="G314" s="324"/>
      <c r="H314" s="314"/>
      <c r="I314" s="314"/>
      <c r="J314" s="314"/>
      <c r="K314" s="314"/>
      <c r="L314" s="314"/>
      <c r="M314" s="314"/>
      <c r="N314" s="314"/>
      <c r="O314" s="314"/>
      <c r="P314" s="314"/>
      <c r="Q314" s="314"/>
      <c r="R314" s="314"/>
      <c r="S314" s="314"/>
      <c r="T314" s="314"/>
      <c r="U314" s="314"/>
      <c r="V314" s="314"/>
    </row>
    <row r="315" spans="1:22" ht="14.25" customHeight="1" x14ac:dyDescent="0.2">
      <c r="A315" s="314"/>
      <c r="B315" s="314"/>
      <c r="C315" s="314"/>
      <c r="D315" s="314"/>
      <c r="E315" s="314"/>
      <c r="F315" s="314"/>
      <c r="G315" s="324"/>
      <c r="H315" s="314"/>
      <c r="I315" s="314"/>
      <c r="J315" s="314"/>
      <c r="K315" s="314"/>
      <c r="L315" s="314"/>
      <c r="M315" s="314"/>
      <c r="N315" s="314"/>
      <c r="O315" s="314"/>
      <c r="P315" s="314"/>
      <c r="Q315" s="314"/>
      <c r="R315" s="314"/>
      <c r="S315" s="314"/>
      <c r="T315" s="314"/>
      <c r="U315" s="314"/>
      <c r="V315" s="314"/>
    </row>
    <row r="316" spans="1:22" ht="14.25" customHeight="1" x14ac:dyDescent="0.2">
      <c r="A316" s="314"/>
      <c r="B316" s="314"/>
      <c r="C316" s="314"/>
      <c r="D316" s="314"/>
      <c r="E316" s="314"/>
      <c r="F316" s="314"/>
      <c r="G316" s="324"/>
      <c r="H316" s="314"/>
      <c r="I316" s="314"/>
      <c r="J316" s="314"/>
      <c r="K316" s="314"/>
      <c r="L316" s="314"/>
      <c r="M316" s="314"/>
      <c r="N316" s="314"/>
      <c r="O316" s="314"/>
      <c r="P316" s="314"/>
      <c r="Q316" s="314"/>
      <c r="R316" s="314"/>
      <c r="S316" s="314"/>
      <c r="T316" s="314"/>
      <c r="U316" s="314"/>
      <c r="V316" s="314"/>
    </row>
    <row r="317" spans="1:22" ht="14.25" customHeight="1" x14ac:dyDescent="0.2">
      <c r="A317" s="314"/>
      <c r="B317" s="314"/>
      <c r="C317" s="314"/>
      <c r="D317" s="314"/>
      <c r="E317" s="314"/>
      <c r="F317" s="314"/>
      <c r="G317" s="324"/>
      <c r="H317" s="314"/>
      <c r="I317" s="314"/>
      <c r="J317" s="314"/>
      <c r="K317" s="314"/>
      <c r="L317" s="314"/>
      <c r="M317" s="314"/>
      <c r="N317" s="314"/>
      <c r="O317" s="314"/>
      <c r="P317" s="314"/>
      <c r="Q317" s="314"/>
      <c r="R317" s="314"/>
      <c r="S317" s="314"/>
      <c r="T317" s="314"/>
      <c r="U317" s="314"/>
      <c r="V317" s="314"/>
    </row>
    <row r="318" spans="1:22" ht="14.25" customHeight="1" x14ac:dyDescent="0.2">
      <c r="A318" s="314"/>
      <c r="B318" s="314"/>
      <c r="C318" s="314"/>
      <c r="D318" s="314"/>
      <c r="E318" s="314"/>
      <c r="F318" s="314"/>
      <c r="G318" s="324"/>
      <c r="H318" s="314"/>
      <c r="I318" s="314"/>
      <c r="J318" s="314"/>
      <c r="K318" s="314"/>
      <c r="L318" s="314"/>
      <c r="M318" s="314"/>
      <c r="N318" s="314"/>
      <c r="O318" s="314"/>
      <c r="P318" s="314"/>
      <c r="Q318" s="314"/>
      <c r="R318" s="314"/>
      <c r="S318" s="314"/>
      <c r="T318" s="314"/>
      <c r="U318" s="314"/>
      <c r="V318" s="314"/>
    </row>
    <row r="319" spans="1:22" ht="14.25" customHeight="1" x14ac:dyDescent="0.2">
      <c r="A319" s="314"/>
      <c r="B319" s="314"/>
      <c r="C319" s="314"/>
      <c r="D319" s="314"/>
      <c r="E319" s="314"/>
      <c r="F319" s="314"/>
      <c r="G319" s="324"/>
      <c r="H319" s="314"/>
      <c r="I319" s="314"/>
      <c r="J319" s="314"/>
      <c r="K319" s="314"/>
      <c r="L319" s="314"/>
      <c r="M319" s="314"/>
      <c r="N319" s="314"/>
      <c r="O319" s="314"/>
      <c r="P319" s="314"/>
      <c r="Q319" s="314"/>
      <c r="R319" s="314"/>
      <c r="S319" s="314"/>
      <c r="T319" s="314"/>
      <c r="U319" s="314"/>
      <c r="V319" s="314"/>
    </row>
    <row r="320" spans="1:22" ht="14.25" customHeight="1" x14ac:dyDescent="0.2">
      <c r="A320" s="314"/>
      <c r="B320" s="314"/>
      <c r="C320" s="314"/>
      <c r="D320" s="314"/>
      <c r="E320" s="314"/>
      <c r="F320" s="314"/>
      <c r="G320" s="324"/>
      <c r="H320" s="314"/>
      <c r="I320" s="314"/>
      <c r="J320" s="314"/>
      <c r="K320" s="314"/>
      <c r="L320" s="314"/>
      <c r="M320" s="314"/>
      <c r="N320" s="314"/>
      <c r="O320" s="314"/>
      <c r="P320" s="314"/>
      <c r="Q320" s="314"/>
      <c r="R320" s="314"/>
      <c r="S320" s="314"/>
      <c r="T320" s="314"/>
      <c r="U320" s="314"/>
      <c r="V320" s="314"/>
    </row>
    <row r="321" spans="1:22" ht="14.25" customHeight="1" x14ac:dyDescent="0.2">
      <c r="A321" s="314"/>
      <c r="B321" s="314"/>
      <c r="C321" s="314"/>
      <c r="D321" s="314"/>
      <c r="E321" s="314"/>
      <c r="F321" s="314"/>
      <c r="G321" s="324"/>
      <c r="H321" s="314"/>
      <c r="I321" s="314"/>
      <c r="J321" s="314"/>
      <c r="K321" s="314"/>
      <c r="L321" s="314"/>
      <c r="M321" s="314"/>
      <c r="N321" s="314"/>
      <c r="O321" s="314"/>
      <c r="P321" s="314"/>
      <c r="Q321" s="314"/>
      <c r="R321" s="314"/>
      <c r="S321" s="314"/>
      <c r="T321" s="314"/>
      <c r="U321" s="314"/>
      <c r="V321" s="314"/>
    </row>
    <row r="322" spans="1:22" ht="14.25" customHeight="1" x14ac:dyDescent="0.2">
      <c r="A322" s="314"/>
      <c r="B322" s="314"/>
      <c r="C322" s="314"/>
      <c r="D322" s="314"/>
      <c r="E322" s="314"/>
      <c r="F322" s="314"/>
      <c r="G322" s="324"/>
      <c r="H322" s="314"/>
      <c r="I322" s="314"/>
      <c r="J322" s="314"/>
      <c r="K322" s="314"/>
      <c r="L322" s="314"/>
      <c r="M322" s="314"/>
      <c r="N322" s="314"/>
      <c r="O322" s="314"/>
      <c r="P322" s="314"/>
      <c r="Q322" s="314"/>
      <c r="R322" s="314"/>
      <c r="S322" s="314"/>
      <c r="T322" s="314"/>
      <c r="U322" s="314"/>
      <c r="V322" s="314"/>
    </row>
    <row r="323" spans="1:22" ht="14.25" customHeight="1" x14ac:dyDescent="0.2">
      <c r="A323" s="314"/>
      <c r="B323" s="314"/>
      <c r="C323" s="314"/>
      <c r="D323" s="314"/>
      <c r="E323" s="314"/>
      <c r="F323" s="314"/>
      <c r="G323" s="324"/>
      <c r="H323" s="314"/>
      <c r="I323" s="314"/>
      <c r="J323" s="314"/>
      <c r="K323" s="314"/>
      <c r="L323" s="314"/>
      <c r="M323" s="314"/>
      <c r="N323" s="314"/>
      <c r="O323" s="314"/>
      <c r="P323" s="314"/>
      <c r="Q323" s="314"/>
      <c r="R323" s="314"/>
      <c r="S323" s="314"/>
      <c r="T323" s="314"/>
      <c r="U323" s="314"/>
      <c r="V323" s="314"/>
    </row>
    <row r="324" spans="1:22" ht="14.25" customHeight="1" x14ac:dyDescent="0.2">
      <c r="A324" s="314"/>
      <c r="B324" s="314"/>
      <c r="C324" s="314"/>
      <c r="D324" s="314"/>
      <c r="E324" s="314"/>
      <c r="F324" s="314"/>
      <c r="G324" s="324"/>
      <c r="H324" s="314"/>
      <c r="I324" s="314"/>
      <c r="J324" s="314"/>
      <c r="K324" s="314"/>
      <c r="L324" s="314"/>
      <c r="M324" s="314"/>
      <c r="N324" s="314"/>
      <c r="O324" s="314"/>
      <c r="P324" s="314"/>
      <c r="Q324" s="314"/>
      <c r="R324" s="314"/>
      <c r="S324" s="314"/>
      <c r="T324" s="314"/>
      <c r="U324" s="314"/>
      <c r="V324" s="314"/>
    </row>
    <row r="325" spans="1:22" ht="14.25" customHeight="1" x14ac:dyDescent="0.2">
      <c r="A325" s="314"/>
      <c r="B325" s="314"/>
      <c r="C325" s="314"/>
      <c r="D325" s="314"/>
      <c r="E325" s="314"/>
      <c r="F325" s="314"/>
      <c r="G325" s="324"/>
      <c r="H325" s="314"/>
      <c r="I325" s="314"/>
      <c r="J325" s="314"/>
      <c r="K325" s="314"/>
      <c r="L325" s="314"/>
      <c r="M325" s="314"/>
      <c r="N325" s="314"/>
      <c r="O325" s="314"/>
      <c r="P325" s="314"/>
      <c r="Q325" s="314"/>
      <c r="R325" s="314"/>
      <c r="S325" s="314"/>
      <c r="T325" s="314"/>
      <c r="U325" s="314"/>
      <c r="V325" s="314"/>
    </row>
    <row r="326" spans="1:22" ht="14.25" customHeight="1" x14ac:dyDescent="0.2">
      <c r="A326" s="314"/>
      <c r="B326" s="314"/>
      <c r="C326" s="314"/>
      <c r="D326" s="314"/>
      <c r="E326" s="314"/>
      <c r="F326" s="314"/>
      <c r="G326" s="324"/>
      <c r="H326" s="314"/>
      <c r="I326" s="314"/>
      <c r="J326" s="314"/>
      <c r="K326" s="314"/>
      <c r="L326" s="314"/>
      <c r="M326" s="314"/>
      <c r="N326" s="314"/>
      <c r="O326" s="314"/>
      <c r="P326" s="314"/>
      <c r="Q326" s="314"/>
      <c r="R326" s="314"/>
      <c r="S326" s="314"/>
      <c r="T326" s="314"/>
      <c r="U326" s="314"/>
      <c r="V326" s="314"/>
    </row>
    <row r="327" spans="1:22" ht="14.25" customHeight="1" x14ac:dyDescent="0.2">
      <c r="A327" s="314"/>
      <c r="B327" s="314"/>
      <c r="C327" s="314"/>
      <c r="D327" s="314"/>
      <c r="E327" s="314"/>
      <c r="F327" s="314"/>
      <c r="G327" s="324"/>
      <c r="H327" s="314"/>
      <c r="I327" s="314"/>
      <c r="J327" s="314"/>
      <c r="K327" s="314"/>
      <c r="L327" s="314"/>
      <c r="M327" s="314"/>
      <c r="N327" s="314"/>
      <c r="O327" s="314"/>
      <c r="P327" s="314"/>
      <c r="Q327" s="314"/>
      <c r="R327" s="314"/>
      <c r="S327" s="314"/>
      <c r="T327" s="314"/>
      <c r="U327" s="314"/>
      <c r="V327" s="314"/>
    </row>
    <row r="328" spans="1:22" ht="14.25" customHeight="1" x14ac:dyDescent="0.2">
      <c r="A328" s="314"/>
      <c r="B328" s="314"/>
      <c r="C328" s="314"/>
      <c r="D328" s="314"/>
      <c r="E328" s="314"/>
      <c r="F328" s="314"/>
      <c r="G328" s="324"/>
      <c r="H328" s="314"/>
      <c r="I328" s="314"/>
      <c r="J328" s="314"/>
      <c r="K328" s="314"/>
      <c r="L328" s="314"/>
      <c r="M328" s="314"/>
      <c r="N328" s="314"/>
      <c r="O328" s="314"/>
      <c r="P328" s="314"/>
      <c r="Q328" s="314"/>
      <c r="R328" s="314"/>
      <c r="S328" s="314"/>
      <c r="T328" s="314"/>
      <c r="U328" s="314"/>
      <c r="V328" s="314"/>
    </row>
    <row r="329" spans="1:22" ht="14.25" customHeight="1" x14ac:dyDescent="0.2">
      <c r="A329" s="314"/>
      <c r="B329" s="314"/>
      <c r="C329" s="314"/>
      <c r="D329" s="314"/>
      <c r="E329" s="314"/>
      <c r="F329" s="314"/>
      <c r="G329" s="324"/>
      <c r="H329" s="314"/>
      <c r="I329" s="314"/>
      <c r="J329" s="314"/>
      <c r="K329" s="314"/>
      <c r="L329" s="314"/>
      <c r="M329" s="314"/>
      <c r="N329" s="314"/>
      <c r="O329" s="314"/>
      <c r="P329" s="314"/>
      <c r="Q329" s="314"/>
      <c r="R329" s="314"/>
      <c r="S329" s="314"/>
      <c r="T329" s="314"/>
      <c r="U329" s="314"/>
      <c r="V329" s="314"/>
    </row>
    <row r="330" spans="1:22" ht="14.25" customHeight="1" x14ac:dyDescent="0.2">
      <c r="A330" s="314"/>
      <c r="B330" s="314"/>
      <c r="C330" s="314"/>
      <c r="D330" s="314"/>
      <c r="E330" s="314"/>
      <c r="F330" s="314"/>
      <c r="G330" s="324"/>
      <c r="H330" s="314"/>
      <c r="I330" s="314"/>
      <c r="J330" s="314"/>
      <c r="K330" s="314"/>
      <c r="L330" s="314"/>
      <c r="M330" s="314"/>
      <c r="N330" s="314"/>
      <c r="O330" s="314"/>
      <c r="P330" s="314"/>
      <c r="Q330" s="314"/>
      <c r="R330" s="314"/>
      <c r="S330" s="314"/>
      <c r="T330" s="314"/>
      <c r="U330" s="314"/>
      <c r="V330" s="314"/>
    </row>
    <row r="331" spans="1:22" ht="14.25" customHeight="1" x14ac:dyDescent="0.2">
      <c r="A331" s="314"/>
      <c r="B331" s="314"/>
      <c r="C331" s="314"/>
      <c r="D331" s="314"/>
      <c r="E331" s="314"/>
      <c r="F331" s="314"/>
      <c r="G331" s="324"/>
      <c r="H331" s="314"/>
      <c r="I331" s="314"/>
      <c r="J331" s="314"/>
      <c r="K331" s="314"/>
      <c r="L331" s="314"/>
      <c r="M331" s="314"/>
      <c r="N331" s="314"/>
      <c r="O331" s="314"/>
      <c r="P331" s="314"/>
      <c r="Q331" s="314"/>
      <c r="R331" s="314"/>
      <c r="S331" s="314"/>
      <c r="T331" s="314"/>
      <c r="U331" s="314"/>
      <c r="V331" s="314"/>
    </row>
    <row r="332" spans="1:22" ht="14.25" customHeight="1" x14ac:dyDescent="0.2">
      <c r="A332" s="314"/>
      <c r="B332" s="314"/>
      <c r="C332" s="314"/>
      <c r="D332" s="314"/>
      <c r="E332" s="314"/>
      <c r="F332" s="314"/>
      <c r="G332" s="324"/>
      <c r="H332" s="314"/>
      <c r="I332" s="314"/>
      <c r="J332" s="314"/>
      <c r="K332" s="314"/>
      <c r="L332" s="314"/>
      <c r="M332" s="314"/>
      <c r="N332" s="314"/>
      <c r="O332" s="314"/>
      <c r="P332" s="314"/>
      <c r="Q332" s="314"/>
      <c r="R332" s="314"/>
      <c r="S332" s="314"/>
      <c r="T332" s="314"/>
      <c r="U332" s="314"/>
      <c r="V332" s="314"/>
    </row>
    <row r="333" spans="1:22" ht="14.25" customHeight="1" x14ac:dyDescent="0.2">
      <c r="A333" s="314"/>
      <c r="B333" s="314"/>
      <c r="C333" s="314"/>
      <c r="D333" s="314"/>
      <c r="E333" s="314"/>
      <c r="F333" s="314"/>
      <c r="G333" s="324"/>
      <c r="H333" s="314"/>
      <c r="I333" s="314"/>
      <c r="J333" s="314"/>
      <c r="K333" s="314"/>
      <c r="L333" s="314"/>
      <c r="M333" s="314"/>
      <c r="N333" s="314"/>
      <c r="O333" s="314"/>
      <c r="P333" s="314"/>
      <c r="Q333" s="314"/>
      <c r="R333" s="314"/>
      <c r="S333" s="314"/>
      <c r="T333" s="314"/>
      <c r="U333" s="314"/>
      <c r="V333" s="314"/>
    </row>
    <row r="334" spans="1:22" ht="14.25" customHeight="1" x14ac:dyDescent="0.2">
      <c r="A334" s="314"/>
      <c r="B334" s="314"/>
      <c r="C334" s="314"/>
      <c r="D334" s="314"/>
      <c r="E334" s="314"/>
      <c r="F334" s="314"/>
      <c r="G334" s="324"/>
      <c r="H334" s="314"/>
      <c r="I334" s="314"/>
      <c r="J334" s="314"/>
      <c r="K334" s="314"/>
      <c r="L334" s="314"/>
      <c r="M334" s="314"/>
      <c r="N334" s="314"/>
      <c r="O334" s="314"/>
      <c r="P334" s="314"/>
      <c r="Q334" s="314"/>
      <c r="R334" s="314"/>
      <c r="S334" s="314"/>
      <c r="T334" s="314"/>
      <c r="U334" s="314"/>
      <c r="V334" s="314"/>
    </row>
    <row r="335" spans="1:22" ht="14.25" customHeight="1" x14ac:dyDescent="0.2">
      <c r="A335" s="314"/>
      <c r="B335" s="314"/>
      <c r="C335" s="314"/>
      <c r="D335" s="314"/>
      <c r="E335" s="314"/>
      <c r="F335" s="314"/>
      <c r="G335" s="324"/>
      <c r="H335" s="314"/>
      <c r="I335" s="314"/>
      <c r="J335" s="314"/>
      <c r="K335" s="314"/>
      <c r="L335" s="314"/>
      <c r="M335" s="314"/>
      <c r="N335" s="314"/>
      <c r="O335" s="314"/>
      <c r="P335" s="314"/>
      <c r="Q335" s="314"/>
      <c r="R335" s="314"/>
      <c r="S335" s="314"/>
      <c r="T335" s="314"/>
      <c r="U335" s="314"/>
      <c r="V335" s="314"/>
    </row>
    <row r="336" spans="1:22" ht="14.25" customHeight="1" x14ac:dyDescent="0.2">
      <c r="A336" s="314"/>
      <c r="B336" s="314"/>
      <c r="C336" s="314"/>
      <c r="D336" s="314"/>
      <c r="E336" s="314"/>
      <c r="F336" s="314"/>
      <c r="G336" s="324"/>
      <c r="H336" s="314"/>
      <c r="I336" s="314"/>
      <c r="J336" s="314"/>
      <c r="K336" s="314"/>
      <c r="L336" s="314"/>
      <c r="M336" s="314"/>
      <c r="N336" s="314"/>
      <c r="O336" s="314"/>
      <c r="P336" s="314"/>
      <c r="Q336" s="314"/>
      <c r="R336" s="314"/>
      <c r="S336" s="314"/>
      <c r="T336" s="314"/>
      <c r="U336" s="314"/>
      <c r="V336" s="314"/>
    </row>
    <row r="337" spans="1:22" ht="14.25" customHeight="1" x14ac:dyDescent="0.2">
      <c r="A337" s="314"/>
      <c r="B337" s="314"/>
      <c r="C337" s="314"/>
      <c r="D337" s="314"/>
      <c r="E337" s="314"/>
      <c r="F337" s="314"/>
      <c r="G337" s="324"/>
      <c r="H337" s="314"/>
      <c r="I337" s="314"/>
      <c r="J337" s="314"/>
      <c r="K337" s="314"/>
      <c r="L337" s="314"/>
      <c r="M337" s="314"/>
      <c r="N337" s="314"/>
      <c r="O337" s="314"/>
      <c r="P337" s="314"/>
      <c r="Q337" s="314"/>
      <c r="R337" s="314"/>
      <c r="S337" s="314"/>
      <c r="T337" s="314"/>
      <c r="U337" s="314"/>
      <c r="V337" s="314"/>
    </row>
    <row r="338" spans="1:22" ht="14.25" customHeight="1" x14ac:dyDescent="0.2">
      <c r="A338" s="314"/>
      <c r="B338" s="314"/>
      <c r="C338" s="314"/>
      <c r="D338" s="314"/>
      <c r="E338" s="314"/>
      <c r="F338" s="314"/>
      <c r="G338" s="324"/>
      <c r="H338" s="314"/>
      <c r="I338" s="314"/>
      <c r="J338" s="314"/>
      <c r="K338" s="314"/>
      <c r="L338" s="314"/>
      <c r="M338" s="314"/>
      <c r="N338" s="314"/>
      <c r="O338" s="314"/>
      <c r="P338" s="314"/>
      <c r="Q338" s="314"/>
      <c r="R338" s="314"/>
      <c r="S338" s="314"/>
      <c r="T338" s="314"/>
      <c r="U338" s="314"/>
      <c r="V338" s="314"/>
    </row>
    <row r="339" spans="1:22" ht="14.25" customHeight="1" x14ac:dyDescent="0.2">
      <c r="A339" s="314"/>
      <c r="B339" s="314"/>
      <c r="C339" s="314"/>
      <c r="D339" s="314"/>
      <c r="E339" s="314"/>
      <c r="F339" s="314"/>
      <c r="G339" s="324"/>
      <c r="H339" s="314"/>
      <c r="I339" s="314"/>
      <c r="J339" s="314"/>
      <c r="K339" s="314"/>
      <c r="L339" s="314"/>
      <c r="M339" s="314"/>
      <c r="N339" s="314"/>
      <c r="O339" s="314"/>
      <c r="P339" s="314"/>
      <c r="Q339" s="314"/>
      <c r="R339" s="314"/>
      <c r="S339" s="314"/>
      <c r="T339" s="314"/>
      <c r="U339" s="314"/>
      <c r="V339" s="314"/>
    </row>
    <row r="340" spans="1:22" ht="14.25" customHeight="1" x14ac:dyDescent="0.2">
      <c r="A340" s="314"/>
      <c r="B340" s="314"/>
      <c r="C340" s="314"/>
      <c r="D340" s="314"/>
      <c r="E340" s="314"/>
      <c r="F340" s="314"/>
      <c r="G340" s="324"/>
      <c r="H340" s="314"/>
      <c r="I340" s="314"/>
      <c r="J340" s="314"/>
      <c r="K340" s="314"/>
      <c r="L340" s="314"/>
      <c r="M340" s="314"/>
      <c r="N340" s="314"/>
      <c r="O340" s="314"/>
      <c r="P340" s="314"/>
      <c r="Q340" s="314"/>
      <c r="R340" s="314"/>
      <c r="S340" s="314"/>
      <c r="T340" s="314"/>
      <c r="U340" s="314"/>
      <c r="V340" s="314"/>
    </row>
    <row r="341" spans="1:22" ht="14.25" customHeight="1" x14ac:dyDescent="0.2">
      <c r="A341" s="314"/>
      <c r="B341" s="314"/>
      <c r="C341" s="314"/>
      <c r="D341" s="314"/>
      <c r="E341" s="314"/>
      <c r="F341" s="314"/>
      <c r="G341" s="324"/>
      <c r="H341" s="314"/>
      <c r="I341" s="314"/>
      <c r="J341" s="314"/>
      <c r="K341" s="314"/>
      <c r="L341" s="314"/>
      <c r="M341" s="314"/>
      <c r="N341" s="314"/>
      <c r="O341" s="314"/>
      <c r="P341" s="314"/>
      <c r="Q341" s="314"/>
      <c r="R341" s="314"/>
      <c r="S341" s="314"/>
      <c r="T341" s="314"/>
      <c r="U341" s="314"/>
      <c r="V341" s="314"/>
    </row>
    <row r="342" spans="1:22" ht="14.25" customHeight="1" x14ac:dyDescent="0.2">
      <c r="A342" s="314"/>
      <c r="B342" s="314"/>
      <c r="C342" s="314"/>
      <c r="D342" s="314"/>
      <c r="E342" s="314"/>
      <c r="F342" s="314"/>
      <c r="G342" s="324"/>
      <c r="H342" s="314"/>
      <c r="I342" s="314"/>
      <c r="J342" s="314"/>
      <c r="K342" s="314"/>
      <c r="L342" s="314"/>
      <c r="M342" s="314"/>
      <c r="N342" s="314"/>
      <c r="O342" s="314"/>
      <c r="P342" s="314"/>
      <c r="Q342" s="314"/>
      <c r="R342" s="314"/>
      <c r="S342" s="314"/>
      <c r="T342" s="314"/>
      <c r="U342" s="314"/>
      <c r="V342" s="314"/>
    </row>
    <row r="343" spans="1:22" ht="14.25" customHeight="1" x14ac:dyDescent="0.2">
      <c r="A343" s="314"/>
      <c r="B343" s="314"/>
      <c r="C343" s="314"/>
      <c r="D343" s="314"/>
      <c r="E343" s="314"/>
      <c r="F343" s="314"/>
      <c r="G343" s="324"/>
      <c r="H343" s="314"/>
      <c r="I343" s="314"/>
      <c r="J343" s="314"/>
      <c r="K343" s="314"/>
      <c r="L343" s="314"/>
      <c r="M343" s="314"/>
      <c r="N343" s="314"/>
      <c r="O343" s="314"/>
      <c r="P343" s="314"/>
      <c r="Q343" s="314"/>
      <c r="R343" s="314"/>
      <c r="S343" s="314"/>
      <c r="T343" s="314"/>
      <c r="U343" s="314"/>
      <c r="V343" s="314"/>
    </row>
    <row r="344" spans="1:22" ht="14.25" customHeight="1" x14ac:dyDescent="0.2">
      <c r="A344" s="314"/>
      <c r="B344" s="314"/>
      <c r="C344" s="314"/>
      <c r="D344" s="314"/>
      <c r="E344" s="314"/>
      <c r="F344" s="314"/>
      <c r="G344" s="324"/>
      <c r="H344" s="314"/>
      <c r="I344" s="314"/>
      <c r="J344" s="314"/>
      <c r="K344" s="314"/>
      <c r="L344" s="314"/>
      <c r="M344" s="314"/>
      <c r="N344" s="314"/>
      <c r="O344" s="314"/>
      <c r="P344" s="314"/>
      <c r="Q344" s="314"/>
      <c r="R344" s="314"/>
      <c r="S344" s="314"/>
      <c r="T344" s="314"/>
      <c r="U344" s="314"/>
      <c r="V344" s="314"/>
    </row>
    <row r="345" spans="1:22" ht="14.25" customHeight="1" x14ac:dyDescent="0.2">
      <c r="A345" s="314"/>
      <c r="B345" s="314"/>
      <c r="C345" s="314"/>
      <c r="D345" s="314"/>
      <c r="E345" s="314"/>
      <c r="F345" s="314"/>
      <c r="G345" s="324"/>
      <c r="H345" s="314"/>
      <c r="I345" s="314"/>
      <c r="J345" s="314"/>
      <c r="K345" s="314"/>
      <c r="L345" s="314"/>
      <c r="M345" s="314"/>
      <c r="N345" s="314"/>
      <c r="O345" s="314"/>
      <c r="P345" s="314"/>
      <c r="Q345" s="314"/>
      <c r="R345" s="314"/>
      <c r="S345" s="314"/>
      <c r="T345" s="314"/>
      <c r="U345" s="314"/>
      <c r="V345" s="314"/>
    </row>
    <row r="346" spans="1:22" ht="14.25" customHeight="1" x14ac:dyDescent="0.2">
      <c r="A346" s="314"/>
      <c r="B346" s="314"/>
      <c r="C346" s="314"/>
      <c r="D346" s="314"/>
      <c r="E346" s="314"/>
      <c r="F346" s="314"/>
      <c r="G346" s="324"/>
      <c r="H346" s="314"/>
      <c r="I346" s="314"/>
      <c r="J346" s="314"/>
      <c r="K346" s="314"/>
      <c r="L346" s="314"/>
      <c r="M346" s="314"/>
      <c r="N346" s="314"/>
      <c r="O346" s="314"/>
      <c r="P346" s="314"/>
      <c r="Q346" s="314"/>
      <c r="R346" s="314"/>
      <c r="S346" s="314"/>
      <c r="T346" s="314"/>
      <c r="U346" s="314"/>
      <c r="V346" s="314"/>
    </row>
    <row r="347" spans="1:22" ht="14.25" customHeight="1" x14ac:dyDescent="0.2">
      <c r="A347" s="314"/>
      <c r="B347" s="314"/>
      <c r="C347" s="314"/>
      <c r="D347" s="314"/>
      <c r="E347" s="314"/>
      <c r="F347" s="314"/>
      <c r="G347" s="324"/>
      <c r="H347" s="314"/>
      <c r="I347" s="314"/>
      <c r="J347" s="314"/>
      <c r="K347" s="314"/>
      <c r="L347" s="314"/>
      <c r="M347" s="314"/>
      <c r="N347" s="314"/>
      <c r="O347" s="314"/>
      <c r="P347" s="314"/>
      <c r="Q347" s="314"/>
      <c r="R347" s="314"/>
      <c r="S347" s="314"/>
      <c r="T347" s="314"/>
      <c r="U347" s="314"/>
      <c r="V347" s="314"/>
    </row>
    <row r="348" spans="1:22" ht="14.25" customHeight="1" x14ac:dyDescent="0.2">
      <c r="A348" s="314"/>
      <c r="B348" s="314"/>
      <c r="C348" s="314"/>
      <c r="D348" s="314"/>
      <c r="E348" s="314"/>
      <c r="F348" s="314"/>
      <c r="G348" s="324"/>
      <c r="H348" s="314"/>
      <c r="I348" s="314"/>
      <c r="J348" s="314"/>
      <c r="K348" s="314"/>
      <c r="L348" s="314"/>
      <c r="M348" s="314"/>
      <c r="N348" s="314"/>
      <c r="O348" s="314"/>
      <c r="P348" s="314"/>
      <c r="Q348" s="314"/>
      <c r="R348" s="314"/>
      <c r="S348" s="314"/>
      <c r="T348" s="314"/>
      <c r="U348" s="314"/>
      <c r="V348" s="314"/>
    </row>
    <row r="349" spans="1:22" ht="14.25" customHeight="1" x14ac:dyDescent="0.2">
      <c r="A349" s="314"/>
      <c r="B349" s="314"/>
      <c r="C349" s="314"/>
      <c r="D349" s="314"/>
      <c r="E349" s="314"/>
      <c r="F349" s="314"/>
      <c r="G349" s="324"/>
      <c r="H349" s="314"/>
      <c r="I349" s="314"/>
      <c r="J349" s="314"/>
      <c r="K349" s="314"/>
      <c r="L349" s="314"/>
      <c r="M349" s="314"/>
      <c r="N349" s="314"/>
      <c r="O349" s="314"/>
      <c r="P349" s="314"/>
      <c r="Q349" s="314"/>
      <c r="R349" s="314"/>
      <c r="S349" s="314"/>
      <c r="T349" s="314"/>
      <c r="U349" s="314"/>
      <c r="V349" s="314"/>
    </row>
    <row r="350" spans="1:22" ht="14.25" customHeight="1" x14ac:dyDescent="0.2">
      <c r="A350" s="314"/>
      <c r="B350" s="314"/>
      <c r="C350" s="314"/>
      <c r="D350" s="314"/>
      <c r="E350" s="314"/>
      <c r="F350" s="314"/>
      <c r="G350" s="324"/>
      <c r="H350" s="314"/>
      <c r="I350" s="314"/>
      <c r="J350" s="314"/>
      <c r="K350" s="314"/>
      <c r="L350" s="314"/>
      <c r="M350" s="314"/>
      <c r="N350" s="314"/>
      <c r="O350" s="314"/>
      <c r="P350" s="314"/>
      <c r="Q350" s="314"/>
      <c r="R350" s="314"/>
      <c r="S350" s="314"/>
      <c r="T350" s="314"/>
      <c r="U350" s="314"/>
      <c r="V350" s="314"/>
    </row>
    <row r="351" spans="1:22" ht="14.25" customHeight="1" x14ac:dyDescent="0.2">
      <c r="A351" s="314"/>
      <c r="B351" s="314"/>
      <c r="C351" s="314"/>
      <c r="D351" s="314"/>
      <c r="E351" s="314"/>
      <c r="F351" s="314"/>
      <c r="G351" s="324"/>
      <c r="H351" s="314"/>
      <c r="I351" s="314"/>
      <c r="J351" s="314"/>
      <c r="K351" s="314"/>
      <c r="L351" s="314"/>
      <c r="M351" s="314"/>
      <c r="N351" s="314"/>
      <c r="O351" s="314"/>
      <c r="P351" s="314"/>
      <c r="Q351" s="314"/>
      <c r="R351" s="314"/>
      <c r="S351" s="314"/>
      <c r="T351" s="314"/>
      <c r="U351" s="314"/>
      <c r="V351" s="314"/>
    </row>
    <row r="352" spans="1:22" ht="14.25" customHeight="1" x14ac:dyDescent="0.2">
      <c r="A352" s="314"/>
      <c r="B352" s="314"/>
      <c r="C352" s="314"/>
      <c r="D352" s="314"/>
      <c r="E352" s="314"/>
      <c r="F352" s="314"/>
      <c r="G352" s="324"/>
      <c r="H352" s="314"/>
      <c r="I352" s="314"/>
      <c r="J352" s="314"/>
      <c r="K352" s="314"/>
      <c r="L352" s="314"/>
      <c r="M352" s="314"/>
      <c r="N352" s="314"/>
      <c r="O352" s="314"/>
      <c r="P352" s="314"/>
      <c r="Q352" s="314"/>
      <c r="R352" s="314"/>
      <c r="S352" s="314"/>
      <c r="T352" s="314"/>
      <c r="U352" s="314"/>
      <c r="V352" s="314"/>
    </row>
    <row r="353" spans="1:22" ht="14.25" customHeight="1" x14ac:dyDescent="0.2">
      <c r="A353" s="314"/>
      <c r="B353" s="314"/>
      <c r="C353" s="314"/>
      <c r="D353" s="314"/>
      <c r="E353" s="314"/>
      <c r="F353" s="314"/>
      <c r="G353" s="324"/>
      <c r="H353" s="314"/>
      <c r="I353" s="314"/>
      <c r="J353" s="314"/>
      <c r="K353" s="314"/>
      <c r="L353" s="314"/>
      <c r="M353" s="314"/>
      <c r="N353" s="314"/>
      <c r="O353" s="314"/>
      <c r="P353" s="314"/>
      <c r="Q353" s="314"/>
      <c r="R353" s="314"/>
      <c r="S353" s="314"/>
      <c r="T353" s="314"/>
      <c r="U353" s="314"/>
      <c r="V353" s="314"/>
    </row>
    <row r="354" spans="1:22" ht="14.25" customHeight="1" x14ac:dyDescent="0.2">
      <c r="A354" s="314"/>
      <c r="B354" s="314"/>
      <c r="C354" s="314"/>
      <c r="D354" s="314"/>
      <c r="E354" s="314"/>
      <c r="F354" s="314"/>
      <c r="G354" s="324"/>
      <c r="H354" s="314"/>
      <c r="I354" s="314"/>
      <c r="J354" s="314"/>
      <c r="K354" s="314"/>
      <c r="L354" s="314"/>
      <c r="M354" s="314"/>
      <c r="N354" s="314"/>
      <c r="O354" s="314"/>
      <c r="P354" s="314"/>
      <c r="Q354" s="314"/>
      <c r="R354" s="314"/>
      <c r="S354" s="314"/>
      <c r="T354" s="314"/>
      <c r="U354" s="314"/>
      <c r="V354" s="314"/>
    </row>
    <row r="355" spans="1:22" ht="14.25" customHeight="1" x14ac:dyDescent="0.2">
      <c r="A355" s="314"/>
      <c r="B355" s="314"/>
      <c r="C355" s="314"/>
      <c r="D355" s="314"/>
      <c r="E355" s="314"/>
      <c r="F355" s="314"/>
      <c r="G355" s="324"/>
      <c r="H355" s="314"/>
      <c r="I355" s="314"/>
      <c r="J355" s="314"/>
      <c r="K355" s="314"/>
      <c r="L355" s="314"/>
      <c r="M355" s="314"/>
      <c r="N355" s="314"/>
      <c r="O355" s="314"/>
      <c r="P355" s="314"/>
      <c r="Q355" s="314"/>
      <c r="R355" s="314"/>
      <c r="S355" s="314"/>
      <c r="T355" s="314"/>
      <c r="U355" s="314"/>
      <c r="V355" s="314"/>
    </row>
    <row r="356" spans="1:22" ht="14.25" customHeight="1" x14ac:dyDescent="0.2">
      <c r="A356" s="314"/>
      <c r="B356" s="314"/>
      <c r="C356" s="314"/>
      <c r="D356" s="314"/>
      <c r="E356" s="314"/>
      <c r="F356" s="314"/>
      <c r="G356" s="324"/>
      <c r="H356" s="314"/>
      <c r="I356" s="314"/>
      <c r="J356" s="314"/>
      <c r="K356" s="314"/>
      <c r="L356" s="314"/>
      <c r="M356" s="314"/>
      <c r="N356" s="314"/>
      <c r="O356" s="314"/>
      <c r="P356" s="314"/>
      <c r="Q356" s="314"/>
      <c r="R356" s="314"/>
      <c r="S356" s="314"/>
      <c r="T356" s="314"/>
      <c r="U356" s="314"/>
      <c r="V356" s="314"/>
    </row>
    <row r="357" spans="1:22" ht="14.25" customHeight="1" x14ac:dyDescent="0.2">
      <c r="A357" s="314"/>
      <c r="B357" s="314"/>
      <c r="C357" s="314"/>
      <c r="D357" s="314"/>
      <c r="E357" s="314"/>
      <c r="F357" s="314"/>
      <c r="G357" s="324"/>
      <c r="H357" s="314"/>
      <c r="I357" s="314"/>
      <c r="J357" s="314"/>
      <c r="K357" s="314"/>
      <c r="L357" s="314"/>
      <c r="M357" s="314"/>
      <c r="N357" s="314"/>
      <c r="O357" s="314"/>
      <c r="P357" s="314"/>
      <c r="Q357" s="314"/>
      <c r="R357" s="314"/>
      <c r="S357" s="314"/>
      <c r="T357" s="314"/>
      <c r="U357" s="314"/>
      <c r="V357" s="314"/>
    </row>
    <row r="358" spans="1:22" ht="14.25" customHeight="1" x14ac:dyDescent="0.2">
      <c r="A358" s="314"/>
      <c r="B358" s="314"/>
      <c r="C358" s="314"/>
      <c r="D358" s="314"/>
      <c r="E358" s="314"/>
      <c r="F358" s="314"/>
      <c r="G358" s="324"/>
      <c r="H358" s="314"/>
      <c r="I358" s="314"/>
      <c r="J358" s="314"/>
      <c r="K358" s="314"/>
      <c r="L358" s="314"/>
      <c r="M358" s="314"/>
      <c r="N358" s="314"/>
      <c r="O358" s="314"/>
      <c r="P358" s="314"/>
      <c r="Q358" s="314"/>
      <c r="R358" s="314"/>
      <c r="S358" s="314"/>
      <c r="T358" s="314"/>
      <c r="U358" s="314"/>
      <c r="V358" s="314"/>
    </row>
    <row r="359" spans="1:22" ht="14.25" customHeight="1" x14ac:dyDescent="0.2">
      <c r="A359" s="314"/>
      <c r="B359" s="314"/>
      <c r="C359" s="314"/>
      <c r="D359" s="314"/>
      <c r="E359" s="314"/>
      <c r="F359" s="314"/>
      <c r="G359" s="324"/>
      <c r="H359" s="314"/>
      <c r="I359" s="314"/>
      <c r="J359" s="314"/>
      <c r="K359" s="314"/>
      <c r="L359" s="314"/>
      <c r="M359" s="314"/>
      <c r="N359" s="314"/>
      <c r="O359" s="314"/>
      <c r="P359" s="314"/>
      <c r="Q359" s="314"/>
      <c r="R359" s="314"/>
      <c r="S359" s="314"/>
      <c r="T359" s="314"/>
      <c r="U359" s="314"/>
      <c r="V359" s="314"/>
    </row>
    <row r="360" spans="1:22" ht="14.25" customHeight="1" x14ac:dyDescent="0.2">
      <c r="A360" s="314"/>
      <c r="B360" s="314"/>
      <c r="C360" s="314"/>
      <c r="D360" s="314"/>
      <c r="E360" s="314"/>
      <c r="F360" s="314"/>
      <c r="G360" s="324"/>
      <c r="H360" s="314"/>
      <c r="I360" s="314"/>
      <c r="J360" s="314"/>
      <c r="K360" s="314"/>
      <c r="L360" s="314"/>
      <c r="M360" s="314"/>
      <c r="N360" s="314"/>
      <c r="O360" s="314"/>
      <c r="P360" s="314"/>
      <c r="Q360" s="314"/>
      <c r="R360" s="314"/>
      <c r="S360" s="314"/>
      <c r="T360" s="314"/>
      <c r="U360" s="314"/>
      <c r="V360" s="314"/>
    </row>
    <row r="361" spans="1:22" ht="14.25" customHeight="1" x14ac:dyDescent="0.2">
      <c r="A361" s="314"/>
      <c r="B361" s="314"/>
      <c r="C361" s="314"/>
      <c r="D361" s="314"/>
      <c r="E361" s="314"/>
      <c r="F361" s="314"/>
      <c r="G361" s="324"/>
      <c r="H361" s="314"/>
      <c r="I361" s="314"/>
      <c r="J361" s="314"/>
      <c r="K361" s="314"/>
      <c r="L361" s="314"/>
      <c r="M361" s="314"/>
      <c r="N361" s="314"/>
      <c r="O361" s="314"/>
      <c r="P361" s="314"/>
      <c r="Q361" s="314"/>
      <c r="R361" s="314"/>
      <c r="S361" s="314"/>
      <c r="T361" s="314"/>
      <c r="U361" s="314"/>
      <c r="V361" s="314"/>
    </row>
    <row r="362" spans="1:22" ht="14.25" customHeight="1" x14ac:dyDescent="0.2">
      <c r="A362" s="314"/>
      <c r="B362" s="314"/>
      <c r="C362" s="314"/>
      <c r="D362" s="314"/>
      <c r="E362" s="314"/>
      <c r="F362" s="314"/>
      <c r="G362" s="324"/>
      <c r="H362" s="314"/>
      <c r="I362" s="314"/>
      <c r="J362" s="314"/>
      <c r="K362" s="314"/>
      <c r="L362" s="314"/>
      <c r="M362" s="314"/>
      <c r="N362" s="314"/>
      <c r="O362" s="314"/>
      <c r="P362" s="314"/>
      <c r="Q362" s="314"/>
      <c r="R362" s="314"/>
      <c r="S362" s="314"/>
      <c r="T362" s="314"/>
      <c r="U362" s="314"/>
      <c r="V362" s="314"/>
    </row>
    <row r="363" spans="1:22" ht="14.25" customHeight="1" x14ac:dyDescent="0.2">
      <c r="A363" s="314"/>
      <c r="B363" s="314"/>
      <c r="C363" s="314"/>
      <c r="D363" s="314"/>
      <c r="E363" s="314"/>
      <c r="F363" s="314"/>
      <c r="G363" s="324"/>
      <c r="H363" s="314"/>
      <c r="I363" s="314"/>
      <c r="J363" s="314"/>
      <c r="K363" s="314"/>
      <c r="L363" s="314"/>
      <c r="M363" s="314"/>
      <c r="N363" s="314"/>
      <c r="O363" s="314"/>
      <c r="P363" s="314"/>
      <c r="Q363" s="314"/>
      <c r="R363" s="314"/>
      <c r="S363" s="314"/>
      <c r="T363" s="314"/>
      <c r="U363" s="314"/>
      <c r="V363" s="314"/>
    </row>
    <row r="364" spans="1:22" ht="14.25" customHeight="1" x14ac:dyDescent="0.2">
      <c r="A364" s="314"/>
      <c r="B364" s="314"/>
      <c r="C364" s="314"/>
      <c r="D364" s="314"/>
      <c r="E364" s="314"/>
      <c r="F364" s="314"/>
      <c r="G364" s="324"/>
      <c r="H364" s="314"/>
      <c r="I364" s="314"/>
      <c r="J364" s="314"/>
      <c r="K364" s="314"/>
      <c r="L364" s="314"/>
      <c r="M364" s="314"/>
      <c r="N364" s="314"/>
      <c r="O364" s="314"/>
      <c r="P364" s="314"/>
      <c r="Q364" s="314"/>
      <c r="R364" s="314"/>
      <c r="S364" s="314"/>
      <c r="T364" s="314"/>
      <c r="U364" s="314"/>
      <c r="V364" s="314"/>
    </row>
    <row r="365" spans="1:22" ht="14.25" customHeight="1" x14ac:dyDescent="0.2">
      <c r="A365" s="314"/>
      <c r="B365" s="314"/>
      <c r="C365" s="314"/>
      <c r="D365" s="314"/>
      <c r="E365" s="314"/>
      <c r="F365" s="314"/>
      <c r="G365" s="324"/>
      <c r="H365" s="314"/>
      <c r="I365" s="314"/>
      <c r="J365" s="314"/>
      <c r="K365" s="314"/>
      <c r="L365" s="314"/>
      <c r="M365" s="314"/>
      <c r="N365" s="314"/>
      <c r="O365" s="314"/>
      <c r="P365" s="314"/>
      <c r="Q365" s="314"/>
      <c r="R365" s="314"/>
      <c r="S365" s="314"/>
      <c r="T365" s="314"/>
      <c r="U365" s="314"/>
      <c r="V365" s="314"/>
    </row>
    <row r="366" spans="1:22" ht="14.25" customHeight="1" x14ac:dyDescent="0.2">
      <c r="A366" s="314"/>
      <c r="B366" s="314"/>
      <c r="C366" s="314"/>
      <c r="D366" s="314"/>
      <c r="E366" s="314"/>
      <c r="F366" s="314"/>
      <c r="G366" s="324"/>
      <c r="H366" s="314"/>
      <c r="I366" s="314"/>
      <c r="J366" s="314"/>
      <c r="K366" s="314"/>
      <c r="L366" s="314"/>
      <c r="M366" s="314"/>
      <c r="N366" s="314"/>
      <c r="O366" s="314"/>
      <c r="P366" s="314"/>
      <c r="Q366" s="314"/>
      <c r="R366" s="314"/>
      <c r="S366" s="314"/>
      <c r="T366" s="314"/>
      <c r="U366" s="314"/>
      <c r="V366" s="314"/>
    </row>
    <row r="367" spans="1:22" ht="14.25" customHeight="1" x14ac:dyDescent="0.2">
      <c r="A367" s="314"/>
      <c r="B367" s="314"/>
      <c r="C367" s="314"/>
      <c r="D367" s="314"/>
      <c r="E367" s="314"/>
      <c r="F367" s="314"/>
      <c r="G367" s="324"/>
      <c r="H367" s="314"/>
      <c r="I367" s="314"/>
      <c r="J367" s="314"/>
      <c r="K367" s="314"/>
      <c r="L367" s="314"/>
      <c r="M367" s="314"/>
      <c r="N367" s="314"/>
      <c r="O367" s="314"/>
      <c r="P367" s="314"/>
      <c r="Q367" s="314"/>
      <c r="R367" s="314"/>
      <c r="S367" s="314"/>
      <c r="T367" s="314"/>
      <c r="U367" s="314"/>
      <c r="V367" s="314"/>
    </row>
    <row r="368" spans="1:22" ht="14.25" customHeight="1" x14ac:dyDescent="0.2">
      <c r="A368" s="314"/>
      <c r="B368" s="314"/>
      <c r="C368" s="314"/>
      <c r="D368" s="314"/>
      <c r="E368" s="314"/>
      <c r="F368" s="314"/>
      <c r="G368" s="324"/>
      <c r="H368" s="314"/>
      <c r="I368" s="314"/>
      <c r="J368" s="314"/>
      <c r="K368" s="314"/>
      <c r="L368" s="314"/>
      <c r="M368" s="314"/>
      <c r="N368" s="314"/>
      <c r="O368" s="314"/>
      <c r="P368" s="314"/>
      <c r="Q368" s="314"/>
      <c r="R368" s="314"/>
      <c r="S368" s="314"/>
      <c r="T368" s="314"/>
      <c r="U368" s="314"/>
      <c r="V368" s="314"/>
    </row>
    <row r="369" spans="1:22" ht="14.25" customHeight="1" x14ac:dyDescent="0.2">
      <c r="A369" s="314"/>
      <c r="B369" s="314"/>
      <c r="C369" s="314"/>
      <c r="D369" s="314"/>
      <c r="E369" s="314"/>
      <c r="F369" s="314"/>
      <c r="G369" s="324"/>
      <c r="H369" s="314"/>
      <c r="I369" s="314"/>
      <c r="J369" s="314"/>
      <c r="K369" s="314"/>
      <c r="L369" s="314"/>
      <c r="M369" s="314"/>
      <c r="N369" s="314"/>
      <c r="O369" s="314"/>
      <c r="P369" s="314"/>
      <c r="Q369" s="314"/>
      <c r="R369" s="314"/>
      <c r="S369" s="314"/>
      <c r="T369" s="314"/>
      <c r="U369" s="314"/>
      <c r="V369" s="314"/>
    </row>
    <row r="370" spans="1:22" ht="14.25" customHeight="1" x14ac:dyDescent="0.2">
      <c r="A370" s="314"/>
      <c r="B370" s="314"/>
      <c r="C370" s="314"/>
      <c r="D370" s="314"/>
      <c r="E370" s="314"/>
      <c r="F370" s="314"/>
      <c r="G370" s="324"/>
      <c r="H370" s="314"/>
      <c r="I370" s="314"/>
      <c r="J370" s="314"/>
      <c r="K370" s="314"/>
      <c r="L370" s="314"/>
      <c r="M370" s="314"/>
      <c r="N370" s="314"/>
      <c r="O370" s="314"/>
      <c r="P370" s="314"/>
      <c r="Q370" s="314"/>
      <c r="R370" s="314"/>
      <c r="S370" s="314"/>
      <c r="T370" s="314"/>
      <c r="U370" s="314"/>
      <c r="V370" s="314"/>
    </row>
    <row r="371" spans="1:22" ht="14.25" customHeight="1" x14ac:dyDescent="0.2">
      <c r="A371" s="314"/>
      <c r="B371" s="314"/>
      <c r="C371" s="314"/>
      <c r="D371" s="314"/>
      <c r="E371" s="314"/>
      <c r="F371" s="314"/>
      <c r="G371" s="324"/>
      <c r="H371" s="314"/>
      <c r="I371" s="314"/>
      <c r="J371" s="314"/>
      <c r="K371" s="314"/>
      <c r="L371" s="314"/>
      <c r="M371" s="314"/>
      <c r="N371" s="314"/>
      <c r="O371" s="314"/>
      <c r="P371" s="314"/>
      <c r="Q371" s="314"/>
      <c r="R371" s="314"/>
      <c r="S371" s="314"/>
      <c r="T371" s="314"/>
      <c r="U371" s="314"/>
      <c r="V371" s="314"/>
    </row>
    <row r="372" spans="1:22" ht="14.25" customHeight="1" x14ac:dyDescent="0.2">
      <c r="A372" s="314"/>
      <c r="B372" s="314"/>
      <c r="C372" s="314"/>
      <c r="D372" s="314"/>
      <c r="E372" s="314"/>
      <c r="F372" s="314"/>
      <c r="G372" s="324"/>
      <c r="H372" s="314"/>
      <c r="I372" s="314"/>
      <c r="J372" s="314"/>
      <c r="K372" s="314"/>
      <c r="L372" s="314"/>
      <c r="M372" s="314"/>
      <c r="N372" s="314"/>
      <c r="O372" s="314"/>
      <c r="P372" s="314"/>
      <c r="Q372" s="314"/>
      <c r="R372" s="314"/>
      <c r="S372" s="314"/>
      <c r="T372" s="314"/>
      <c r="U372" s="314"/>
      <c r="V372" s="314"/>
    </row>
    <row r="373" spans="1:22" ht="14.25" customHeight="1" x14ac:dyDescent="0.2">
      <c r="A373" s="314"/>
      <c r="B373" s="314"/>
      <c r="C373" s="314"/>
      <c r="D373" s="314"/>
      <c r="E373" s="314"/>
      <c r="F373" s="314"/>
      <c r="G373" s="324"/>
      <c r="H373" s="314"/>
      <c r="I373" s="314"/>
      <c r="J373" s="314"/>
      <c r="K373" s="314"/>
      <c r="L373" s="314"/>
      <c r="M373" s="314"/>
      <c r="N373" s="314"/>
      <c r="O373" s="314"/>
      <c r="P373" s="314"/>
      <c r="Q373" s="314"/>
      <c r="R373" s="314"/>
      <c r="S373" s="314"/>
      <c r="T373" s="314"/>
      <c r="U373" s="314"/>
      <c r="V373" s="314"/>
    </row>
    <row r="374" spans="1:22" ht="14.25" customHeight="1" x14ac:dyDescent="0.2">
      <c r="A374" s="314"/>
      <c r="B374" s="314"/>
      <c r="C374" s="314"/>
      <c r="D374" s="314"/>
      <c r="E374" s="314"/>
      <c r="F374" s="314"/>
      <c r="G374" s="324"/>
      <c r="H374" s="314"/>
      <c r="I374" s="314"/>
      <c r="J374" s="314"/>
      <c r="K374" s="314"/>
      <c r="L374" s="314"/>
      <c r="M374" s="314"/>
      <c r="N374" s="314"/>
      <c r="O374" s="314"/>
      <c r="P374" s="314"/>
      <c r="Q374" s="314"/>
      <c r="R374" s="314"/>
      <c r="S374" s="314"/>
      <c r="T374" s="314"/>
      <c r="U374" s="314"/>
      <c r="V374" s="314"/>
    </row>
    <row r="375" spans="1:22" ht="14.25" customHeight="1" x14ac:dyDescent="0.2">
      <c r="A375" s="314"/>
      <c r="B375" s="314"/>
      <c r="C375" s="314"/>
      <c r="D375" s="314"/>
      <c r="E375" s="314"/>
      <c r="F375" s="314"/>
      <c r="G375" s="324"/>
      <c r="H375" s="314"/>
      <c r="I375" s="314"/>
      <c r="J375" s="314"/>
      <c r="K375" s="314"/>
      <c r="L375" s="314"/>
      <c r="M375" s="314"/>
      <c r="N375" s="314"/>
      <c r="O375" s="314"/>
      <c r="P375" s="314"/>
      <c r="Q375" s="314"/>
      <c r="R375" s="314"/>
      <c r="S375" s="314"/>
      <c r="T375" s="314"/>
      <c r="U375" s="314"/>
      <c r="V375" s="314"/>
    </row>
    <row r="376" spans="1:22" ht="14.25" customHeight="1" x14ac:dyDescent="0.2">
      <c r="A376" s="314"/>
      <c r="B376" s="314"/>
      <c r="C376" s="314"/>
      <c r="D376" s="314"/>
      <c r="E376" s="314"/>
      <c r="F376" s="314"/>
      <c r="G376" s="324"/>
      <c r="H376" s="314"/>
      <c r="I376" s="314"/>
      <c r="J376" s="314"/>
      <c r="K376" s="314"/>
      <c r="L376" s="314"/>
      <c r="M376" s="314"/>
      <c r="N376" s="314"/>
      <c r="O376" s="314"/>
      <c r="P376" s="314"/>
      <c r="Q376" s="314"/>
      <c r="R376" s="314"/>
      <c r="S376" s="314"/>
      <c r="T376" s="314"/>
      <c r="U376" s="314"/>
      <c r="V376" s="314"/>
    </row>
    <row r="377" spans="1:22" ht="14.25" customHeight="1" x14ac:dyDescent="0.2">
      <c r="A377" s="314"/>
      <c r="B377" s="314"/>
      <c r="C377" s="314"/>
      <c r="D377" s="314"/>
      <c r="E377" s="314"/>
      <c r="F377" s="314"/>
      <c r="G377" s="324"/>
      <c r="H377" s="314"/>
      <c r="I377" s="314"/>
      <c r="J377" s="314"/>
      <c r="K377" s="314"/>
      <c r="L377" s="314"/>
      <c r="M377" s="314"/>
      <c r="N377" s="314"/>
      <c r="O377" s="314"/>
      <c r="P377" s="314"/>
      <c r="Q377" s="314"/>
      <c r="R377" s="314"/>
      <c r="S377" s="314"/>
      <c r="T377" s="314"/>
      <c r="U377" s="314"/>
      <c r="V377" s="314"/>
    </row>
    <row r="378" spans="1:22" ht="14.25" customHeight="1" x14ac:dyDescent="0.2">
      <c r="A378" s="314"/>
      <c r="B378" s="314"/>
      <c r="C378" s="314"/>
      <c r="D378" s="314"/>
      <c r="E378" s="314"/>
      <c r="F378" s="314"/>
      <c r="G378" s="324"/>
      <c r="H378" s="314"/>
      <c r="I378" s="314"/>
      <c r="J378" s="314"/>
      <c r="K378" s="314"/>
      <c r="L378" s="314"/>
      <c r="M378" s="314"/>
      <c r="N378" s="314"/>
      <c r="O378" s="314"/>
      <c r="P378" s="314"/>
      <c r="Q378" s="314"/>
      <c r="R378" s="314"/>
      <c r="S378" s="314"/>
      <c r="T378" s="314"/>
      <c r="U378" s="314"/>
      <c r="V378" s="314"/>
    </row>
    <row r="379" spans="1:22" ht="14.25" customHeight="1" x14ac:dyDescent="0.2">
      <c r="A379" s="314"/>
      <c r="B379" s="314"/>
      <c r="C379" s="314"/>
      <c r="D379" s="314"/>
      <c r="E379" s="314"/>
      <c r="F379" s="314"/>
      <c r="G379" s="324"/>
      <c r="H379" s="314"/>
      <c r="I379" s="314"/>
      <c r="J379" s="314"/>
      <c r="K379" s="314"/>
      <c r="L379" s="314"/>
      <c r="M379" s="314"/>
      <c r="N379" s="314"/>
      <c r="O379" s="314"/>
      <c r="P379" s="314"/>
      <c r="Q379" s="314"/>
      <c r="R379" s="314"/>
      <c r="S379" s="314"/>
      <c r="T379" s="314"/>
      <c r="U379" s="314"/>
      <c r="V379" s="314"/>
    </row>
    <row r="380" spans="1:22" ht="14.25" customHeight="1" x14ac:dyDescent="0.2">
      <c r="A380" s="314"/>
      <c r="B380" s="314"/>
      <c r="C380" s="314"/>
      <c r="D380" s="314"/>
      <c r="E380" s="314"/>
      <c r="F380" s="314"/>
      <c r="G380" s="324"/>
      <c r="H380" s="314"/>
      <c r="I380" s="314"/>
      <c r="J380" s="314"/>
      <c r="K380" s="314"/>
      <c r="L380" s="314"/>
      <c r="M380" s="314"/>
      <c r="N380" s="314"/>
      <c r="O380" s="314"/>
      <c r="P380" s="314"/>
      <c r="Q380" s="314"/>
      <c r="R380" s="314"/>
      <c r="S380" s="314"/>
      <c r="T380" s="314"/>
      <c r="U380" s="314"/>
      <c r="V380" s="314"/>
    </row>
    <row r="381" spans="1:22" ht="14.25" customHeight="1" x14ac:dyDescent="0.2">
      <c r="A381" s="314"/>
      <c r="B381" s="314"/>
      <c r="C381" s="314"/>
      <c r="D381" s="314"/>
      <c r="E381" s="314"/>
      <c r="F381" s="314"/>
      <c r="G381" s="324"/>
      <c r="H381" s="314"/>
      <c r="I381" s="314"/>
      <c r="J381" s="314"/>
      <c r="K381" s="314"/>
      <c r="L381" s="314"/>
      <c r="M381" s="314"/>
      <c r="N381" s="314"/>
      <c r="O381" s="314"/>
      <c r="P381" s="314"/>
      <c r="Q381" s="314"/>
      <c r="R381" s="314"/>
      <c r="S381" s="314"/>
      <c r="T381" s="314"/>
      <c r="U381" s="314"/>
      <c r="V381" s="314"/>
    </row>
    <row r="382" spans="1:22" ht="14.25" customHeight="1" x14ac:dyDescent="0.2">
      <c r="A382" s="314"/>
      <c r="B382" s="314"/>
      <c r="C382" s="314"/>
      <c r="D382" s="314"/>
      <c r="E382" s="314"/>
      <c r="F382" s="314"/>
      <c r="G382" s="324"/>
      <c r="H382" s="314"/>
      <c r="I382" s="314"/>
      <c r="J382" s="314"/>
      <c r="K382" s="314"/>
      <c r="L382" s="314"/>
      <c r="M382" s="314"/>
      <c r="N382" s="314"/>
      <c r="O382" s="314"/>
      <c r="P382" s="314"/>
      <c r="Q382" s="314"/>
      <c r="R382" s="314"/>
      <c r="S382" s="314"/>
      <c r="T382" s="314"/>
      <c r="U382" s="314"/>
      <c r="V382" s="314"/>
    </row>
    <row r="383" spans="1:22" ht="14.25" customHeight="1" x14ac:dyDescent="0.2">
      <c r="A383" s="314"/>
      <c r="B383" s="314"/>
      <c r="C383" s="314"/>
      <c r="D383" s="314"/>
      <c r="E383" s="314"/>
      <c r="F383" s="314"/>
      <c r="G383" s="324"/>
      <c r="H383" s="314"/>
      <c r="I383" s="314"/>
      <c r="J383" s="314"/>
      <c r="K383" s="314"/>
      <c r="L383" s="314"/>
      <c r="M383" s="314"/>
      <c r="N383" s="314"/>
      <c r="O383" s="314"/>
      <c r="P383" s="314"/>
      <c r="Q383" s="314"/>
      <c r="R383" s="314"/>
      <c r="S383" s="314"/>
      <c r="T383" s="314"/>
      <c r="U383" s="314"/>
      <c r="V383" s="314"/>
    </row>
    <row r="384" spans="1:22" ht="14.25" customHeight="1" x14ac:dyDescent="0.2">
      <c r="A384" s="314"/>
      <c r="B384" s="314"/>
      <c r="C384" s="314"/>
      <c r="D384" s="314"/>
      <c r="E384" s="314"/>
      <c r="F384" s="314"/>
      <c r="G384" s="324"/>
      <c r="H384" s="314"/>
      <c r="I384" s="314"/>
      <c r="J384" s="314"/>
      <c r="K384" s="314"/>
      <c r="L384" s="314"/>
      <c r="M384" s="314"/>
      <c r="N384" s="314"/>
      <c r="O384" s="314"/>
      <c r="P384" s="314"/>
      <c r="Q384" s="314"/>
      <c r="R384" s="314"/>
      <c r="S384" s="314"/>
      <c r="T384" s="314"/>
      <c r="U384" s="314"/>
      <c r="V384" s="314"/>
    </row>
    <row r="385" spans="1:22" ht="14.25" customHeight="1" x14ac:dyDescent="0.2">
      <c r="A385" s="314"/>
      <c r="B385" s="314"/>
      <c r="C385" s="314"/>
      <c r="D385" s="314"/>
      <c r="E385" s="314"/>
      <c r="F385" s="314"/>
      <c r="G385" s="324"/>
      <c r="H385" s="314"/>
      <c r="I385" s="314"/>
      <c r="J385" s="314"/>
      <c r="K385" s="314"/>
      <c r="L385" s="314"/>
      <c r="M385" s="314"/>
      <c r="N385" s="314"/>
      <c r="O385" s="314"/>
      <c r="P385" s="314"/>
      <c r="Q385" s="314"/>
      <c r="R385" s="314"/>
      <c r="S385" s="314"/>
      <c r="T385" s="314"/>
      <c r="U385" s="314"/>
      <c r="V385" s="314"/>
    </row>
    <row r="386" spans="1:22" ht="14.25" customHeight="1" x14ac:dyDescent="0.2">
      <c r="A386" s="314"/>
      <c r="B386" s="314"/>
      <c r="C386" s="314"/>
      <c r="D386" s="314"/>
      <c r="E386" s="314"/>
      <c r="F386" s="314"/>
      <c r="G386" s="324"/>
      <c r="H386" s="314"/>
      <c r="I386" s="314"/>
      <c r="J386" s="314"/>
      <c r="K386" s="314"/>
      <c r="L386" s="314"/>
      <c r="M386" s="314"/>
      <c r="N386" s="314"/>
      <c r="O386" s="314"/>
      <c r="P386" s="314"/>
      <c r="Q386" s="314"/>
      <c r="R386" s="314"/>
      <c r="S386" s="314"/>
      <c r="T386" s="314"/>
      <c r="U386" s="314"/>
      <c r="V386" s="314"/>
    </row>
    <row r="387" spans="1:22" ht="14.25" customHeight="1" x14ac:dyDescent="0.2">
      <c r="A387" s="314"/>
      <c r="B387" s="314"/>
      <c r="C387" s="314"/>
      <c r="D387" s="314"/>
      <c r="E387" s="314"/>
      <c r="F387" s="314"/>
      <c r="G387" s="324"/>
      <c r="H387" s="314"/>
      <c r="I387" s="314"/>
      <c r="J387" s="314"/>
      <c r="K387" s="314"/>
      <c r="L387" s="314"/>
      <c r="M387" s="314"/>
      <c r="N387" s="314"/>
      <c r="O387" s="314"/>
      <c r="P387" s="314"/>
      <c r="Q387" s="314"/>
      <c r="R387" s="314"/>
      <c r="S387" s="314"/>
      <c r="T387" s="314"/>
      <c r="U387" s="314"/>
      <c r="V387" s="314"/>
    </row>
    <row r="388" spans="1:22" ht="14.25" customHeight="1" x14ac:dyDescent="0.2">
      <c r="A388" s="314"/>
      <c r="B388" s="314"/>
      <c r="C388" s="314"/>
      <c r="D388" s="314"/>
      <c r="E388" s="314"/>
      <c r="F388" s="314"/>
      <c r="G388" s="324"/>
      <c r="H388" s="314"/>
      <c r="I388" s="314"/>
      <c r="J388" s="314"/>
      <c r="K388" s="314"/>
      <c r="L388" s="314"/>
      <c r="M388" s="314"/>
      <c r="N388" s="314"/>
      <c r="O388" s="314"/>
      <c r="P388" s="314"/>
      <c r="Q388" s="314"/>
      <c r="R388" s="314"/>
      <c r="S388" s="314"/>
      <c r="T388" s="314"/>
      <c r="U388" s="314"/>
      <c r="V388" s="314"/>
    </row>
    <row r="389" spans="1:22" ht="14.25" customHeight="1" x14ac:dyDescent="0.2">
      <c r="A389" s="314"/>
      <c r="B389" s="314"/>
      <c r="C389" s="314"/>
      <c r="D389" s="314"/>
      <c r="E389" s="314"/>
      <c r="F389" s="314"/>
      <c r="G389" s="324"/>
      <c r="H389" s="314"/>
      <c r="I389" s="314"/>
      <c r="J389" s="314"/>
      <c r="K389" s="314"/>
      <c r="L389" s="314"/>
      <c r="M389" s="314"/>
      <c r="N389" s="314"/>
      <c r="O389" s="314"/>
      <c r="P389" s="314"/>
      <c r="Q389" s="314"/>
      <c r="R389" s="314"/>
      <c r="S389" s="314"/>
      <c r="T389" s="314"/>
      <c r="U389" s="314"/>
      <c r="V389" s="314"/>
    </row>
    <row r="390" spans="1:22" ht="14.25" customHeight="1" x14ac:dyDescent="0.2">
      <c r="A390" s="314"/>
      <c r="B390" s="314"/>
      <c r="C390" s="314"/>
      <c r="D390" s="314"/>
      <c r="E390" s="314"/>
      <c r="F390" s="314"/>
      <c r="G390" s="324"/>
      <c r="H390" s="314"/>
      <c r="I390" s="314"/>
      <c r="J390" s="314"/>
      <c r="K390" s="314"/>
      <c r="L390" s="314"/>
      <c r="M390" s="314"/>
      <c r="N390" s="314"/>
      <c r="O390" s="314"/>
      <c r="P390" s="314"/>
      <c r="Q390" s="314"/>
      <c r="R390" s="314"/>
      <c r="S390" s="314"/>
      <c r="T390" s="314"/>
      <c r="U390" s="314"/>
      <c r="V390" s="314"/>
    </row>
    <row r="391" spans="1:22" ht="14.25" customHeight="1" x14ac:dyDescent="0.2">
      <c r="A391" s="314"/>
      <c r="B391" s="314"/>
      <c r="C391" s="314"/>
      <c r="D391" s="314"/>
      <c r="E391" s="314"/>
      <c r="F391" s="314"/>
      <c r="G391" s="324"/>
      <c r="H391" s="314"/>
      <c r="I391" s="314"/>
      <c r="J391" s="314"/>
      <c r="K391" s="314"/>
      <c r="L391" s="314"/>
      <c r="M391" s="314"/>
      <c r="N391" s="314"/>
      <c r="O391" s="314"/>
      <c r="P391" s="314"/>
      <c r="Q391" s="314"/>
      <c r="R391" s="314"/>
      <c r="S391" s="314"/>
      <c r="T391" s="314"/>
      <c r="U391" s="314"/>
      <c r="V391" s="314"/>
    </row>
    <row r="392" spans="1:22" ht="14.25" customHeight="1" x14ac:dyDescent="0.2">
      <c r="A392" s="314"/>
      <c r="B392" s="314"/>
      <c r="C392" s="314"/>
      <c r="D392" s="314"/>
      <c r="E392" s="314"/>
      <c r="F392" s="314"/>
      <c r="G392" s="324"/>
      <c r="H392" s="314"/>
      <c r="I392" s="314"/>
      <c r="J392" s="314"/>
      <c r="K392" s="314"/>
      <c r="L392" s="314"/>
      <c r="M392" s="314"/>
      <c r="N392" s="314"/>
      <c r="O392" s="314"/>
      <c r="P392" s="314"/>
      <c r="Q392" s="314"/>
      <c r="R392" s="314"/>
      <c r="S392" s="314"/>
      <c r="T392" s="314"/>
      <c r="U392" s="314"/>
      <c r="V392" s="314"/>
    </row>
    <row r="393" spans="1:22" ht="14.25" customHeight="1" x14ac:dyDescent="0.2">
      <c r="A393" s="314"/>
      <c r="B393" s="314"/>
      <c r="C393" s="314"/>
      <c r="D393" s="314"/>
      <c r="E393" s="314"/>
      <c r="F393" s="314"/>
      <c r="G393" s="324"/>
      <c r="H393" s="314"/>
      <c r="I393" s="314"/>
      <c r="J393" s="314"/>
      <c r="K393" s="314"/>
      <c r="L393" s="314"/>
      <c r="M393" s="314"/>
      <c r="N393" s="314"/>
      <c r="O393" s="314"/>
      <c r="P393" s="314"/>
      <c r="Q393" s="314"/>
      <c r="R393" s="314"/>
      <c r="S393" s="314"/>
      <c r="T393" s="314"/>
      <c r="U393" s="314"/>
      <c r="V393" s="314"/>
    </row>
    <row r="394" spans="1:22" ht="14.25" customHeight="1" x14ac:dyDescent="0.2">
      <c r="A394" s="314"/>
      <c r="B394" s="314"/>
      <c r="C394" s="314"/>
      <c r="D394" s="314"/>
      <c r="E394" s="314"/>
      <c r="F394" s="314"/>
      <c r="G394" s="324"/>
      <c r="H394" s="314"/>
      <c r="I394" s="314"/>
      <c r="J394" s="314"/>
      <c r="K394" s="314"/>
      <c r="L394" s="314"/>
      <c r="M394" s="314"/>
      <c r="N394" s="314"/>
      <c r="O394" s="314"/>
      <c r="P394" s="314"/>
      <c r="Q394" s="314"/>
      <c r="R394" s="314"/>
      <c r="S394" s="314"/>
      <c r="T394" s="314"/>
      <c r="U394" s="314"/>
      <c r="V394" s="314"/>
    </row>
    <row r="395" spans="1:22" ht="14.25" customHeight="1" x14ac:dyDescent="0.2">
      <c r="A395" s="314"/>
      <c r="B395" s="314"/>
      <c r="C395" s="314"/>
      <c r="D395" s="314"/>
      <c r="E395" s="314"/>
      <c r="F395" s="314"/>
      <c r="G395" s="324"/>
      <c r="H395" s="314"/>
      <c r="I395" s="314"/>
      <c r="J395" s="314"/>
      <c r="K395" s="314"/>
      <c r="L395" s="314"/>
      <c r="M395" s="314"/>
      <c r="N395" s="314"/>
      <c r="O395" s="314"/>
      <c r="P395" s="314"/>
      <c r="Q395" s="314"/>
      <c r="R395" s="314"/>
      <c r="S395" s="314"/>
      <c r="T395" s="314"/>
      <c r="U395" s="314"/>
      <c r="V395" s="314"/>
    </row>
    <row r="396" spans="1:22" ht="14.25" customHeight="1" x14ac:dyDescent="0.2">
      <c r="A396" s="314"/>
      <c r="B396" s="314"/>
      <c r="C396" s="314"/>
      <c r="D396" s="314"/>
      <c r="E396" s="314"/>
      <c r="F396" s="314"/>
      <c r="G396" s="324"/>
      <c r="H396" s="314"/>
      <c r="I396" s="314"/>
      <c r="J396" s="314"/>
      <c r="K396" s="314"/>
      <c r="L396" s="314"/>
      <c r="M396" s="314"/>
      <c r="N396" s="314"/>
      <c r="O396" s="314"/>
      <c r="P396" s="314"/>
      <c r="Q396" s="314"/>
      <c r="R396" s="314"/>
      <c r="S396" s="314"/>
      <c r="T396" s="314"/>
      <c r="U396" s="314"/>
      <c r="V396" s="314"/>
    </row>
    <row r="397" spans="1:22" ht="14.25" customHeight="1" x14ac:dyDescent="0.2">
      <c r="A397" s="314"/>
      <c r="B397" s="314"/>
      <c r="C397" s="314"/>
      <c r="D397" s="314"/>
      <c r="E397" s="314"/>
      <c r="F397" s="314"/>
      <c r="G397" s="324"/>
      <c r="H397" s="314"/>
      <c r="I397" s="314"/>
      <c r="J397" s="314"/>
      <c r="K397" s="314"/>
      <c r="L397" s="314"/>
      <c r="M397" s="314"/>
      <c r="N397" s="314"/>
      <c r="O397" s="314"/>
      <c r="P397" s="314"/>
      <c r="Q397" s="314"/>
      <c r="R397" s="314"/>
      <c r="S397" s="314"/>
      <c r="T397" s="314"/>
      <c r="U397" s="314"/>
      <c r="V397" s="314"/>
    </row>
    <row r="398" spans="1:22" ht="14.25" customHeight="1" x14ac:dyDescent="0.2">
      <c r="A398" s="314"/>
      <c r="B398" s="314"/>
      <c r="C398" s="314"/>
      <c r="D398" s="314"/>
      <c r="E398" s="314"/>
      <c r="F398" s="314"/>
      <c r="G398" s="324"/>
      <c r="H398" s="314"/>
      <c r="I398" s="314"/>
      <c r="J398" s="314"/>
      <c r="K398" s="314"/>
      <c r="L398" s="314"/>
      <c r="M398" s="314"/>
      <c r="N398" s="314"/>
      <c r="O398" s="314"/>
      <c r="P398" s="314"/>
      <c r="Q398" s="314"/>
      <c r="R398" s="314"/>
      <c r="S398" s="314"/>
      <c r="T398" s="314"/>
      <c r="U398" s="314"/>
      <c r="V398" s="314"/>
    </row>
    <row r="399" spans="1:22" ht="14.25" customHeight="1" x14ac:dyDescent="0.2">
      <c r="A399" s="314"/>
      <c r="B399" s="314"/>
      <c r="C399" s="314"/>
      <c r="D399" s="314"/>
      <c r="E399" s="314"/>
      <c r="F399" s="314"/>
      <c r="G399" s="324"/>
      <c r="H399" s="314"/>
      <c r="I399" s="314"/>
      <c r="J399" s="314"/>
      <c r="K399" s="314"/>
      <c r="L399" s="314"/>
      <c r="M399" s="314"/>
      <c r="N399" s="314"/>
      <c r="O399" s="314"/>
      <c r="P399" s="314"/>
      <c r="Q399" s="314"/>
      <c r="R399" s="314"/>
      <c r="S399" s="314"/>
      <c r="T399" s="314"/>
      <c r="U399" s="314"/>
      <c r="V399" s="314"/>
    </row>
    <row r="400" spans="1:22" ht="14.25" customHeight="1" x14ac:dyDescent="0.2">
      <c r="A400" s="314"/>
      <c r="B400" s="314"/>
      <c r="C400" s="314"/>
      <c r="D400" s="314"/>
      <c r="E400" s="314"/>
      <c r="F400" s="314"/>
      <c r="G400" s="324"/>
      <c r="H400" s="314"/>
      <c r="I400" s="314"/>
      <c r="J400" s="314"/>
      <c r="K400" s="314"/>
      <c r="L400" s="314"/>
      <c r="M400" s="314"/>
      <c r="N400" s="314"/>
      <c r="O400" s="314"/>
      <c r="P400" s="314"/>
      <c r="Q400" s="314"/>
      <c r="R400" s="314"/>
      <c r="S400" s="314"/>
      <c r="T400" s="314"/>
      <c r="U400" s="314"/>
      <c r="V400" s="314"/>
    </row>
    <row r="401" spans="1:22" ht="14.25" customHeight="1" x14ac:dyDescent="0.2">
      <c r="A401" s="314"/>
      <c r="B401" s="314"/>
      <c r="C401" s="314"/>
      <c r="D401" s="314"/>
      <c r="E401" s="314"/>
      <c r="F401" s="314"/>
      <c r="G401" s="324"/>
      <c r="H401" s="314"/>
      <c r="I401" s="314"/>
      <c r="J401" s="314"/>
      <c r="K401" s="314"/>
      <c r="L401" s="314"/>
      <c r="M401" s="314"/>
      <c r="N401" s="314"/>
      <c r="O401" s="314"/>
      <c r="P401" s="314"/>
      <c r="Q401" s="314"/>
      <c r="R401" s="314"/>
      <c r="S401" s="314"/>
      <c r="T401" s="314"/>
      <c r="U401" s="314"/>
      <c r="V401" s="314"/>
    </row>
    <row r="402" spans="1:22" ht="14.25" customHeight="1" x14ac:dyDescent="0.2">
      <c r="A402" s="314"/>
      <c r="B402" s="314"/>
      <c r="C402" s="314"/>
      <c r="D402" s="314"/>
      <c r="E402" s="314"/>
      <c r="F402" s="314"/>
      <c r="G402" s="324"/>
      <c r="H402" s="314"/>
      <c r="I402" s="314"/>
      <c r="J402" s="314"/>
      <c r="K402" s="314"/>
      <c r="L402" s="314"/>
      <c r="M402" s="314"/>
      <c r="N402" s="314"/>
      <c r="O402" s="314"/>
      <c r="P402" s="314"/>
      <c r="Q402" s="314"/>
      <c r="R402" s="314"/>
      <c r="S402" s="314"/>
      <c r="T402" s="314"/>
      <c r="U402" s="314"/>
      <c r="V402" s="314"/>
    </row>
    <row r="403" spans="1:22" ht="14.25" customHeight="1" x14ac:dyDescent="0.2">
      <c r="A403" s="314"/>
      <c r="B403" s="314"/>
      <c r="C403" s="314"/>
      <c r="D403" s="314"/>
      <c r="E403" s="314"/>
      <c r="F403" s="314"/>
      <c r="G403" s="324"/>
      <c r="H403" s="314"/>
      <c r="I403" s="314"/>
      <c r="J403" s="314"/>
      <c r="K403" s="314"/>
      <c r="L403" s="314"/>
      <c r="M403" s="314"/>
      <c r="N403" s="314"/>
      <c r="O403" s="314"/>
      <c r="P403" s="314"/>
      <c r="Q403" s="314"/>
      <c r="R403" s="314"/>
      <c r="S403" s="314"/>
      <c r="T403" s="314"/>
      <c r="U403" s="314"/>
      <c r="V403" s="314"/>
    </row>
    <row r="404" spans="1:22" ht="14.25" customHeight="1" x14ac:dyDescent="0.2">
      <c r="A404" s="314"/>
      <c r="B404" s="314"/>
      <c r="C404" s="314"/>
      <c r="D404" s="314"/>
      <c r="E404" s="314"/>
      <c r="F404" s="314"/>
      <c r="G404" s="324"/>
      <c r="H404" s="314"/>
      <c r="I404" s="314"/>
      <c r="J404" s="314"/>
      <c r="K404" s="314"/>
      <c r="L404" s="314"/>
      <c r="M404" s="314"/>
      <c r="N404" s="314"/>
      <c r="O404" s="314"/>
      <c r="P404" s="314"/>
      <c r="Q404" s="314"/>
      <c r="R404" s="314"/>
      <c r="S404" s="314"/>
      <c r="T404" s="314"/>
      <c r="U404" s="314"/>
      <c r="V404" s="314"/>
    </row>
    <row r="405" spans="1:22" ht="14.25" customHeight="1" x14ac:dyDescent="0.2">
      <c r="A405" s="314"/>
      <c r="B405" s="314"/>
      <c r="C405" s="314"/>
      <c r="D405" s="314"/>
      <c r="E405" s="314"/>
      <c r="F405" s="314"/>
      <c r="G405" s="324"/>
      <c r="H405" s="314"/>
      <c r="I405" s="314"/>
      <c r="J405" s="314"/>
      <c r="K405" s="314"/>
      <c r="L405" s="314"/>
      <c r="M405" s="314"/>
      <c r="N405" s="314"/>
      <c r="O405" s="314"/>
      <c r="P405" s="314"/>
      <c r="Q405" s="314"/>
      <c r="R405" s="314"/>
      <c r="S405" s="314"/>
      <c r="T405" s="314"/>
      <c r="U405" s="314"/>
      <c r="V405" s="314"/>
    </row>
    <row r="406" spans="1:22" ht="14.25" customHeight="1" x14ac:dyDescent="0.2">
      <c r="A406" s="314"/>
      <c r="B406" s="314"/>
      <c r="C406" s="314"/>
      <c r="D406" s="314"/>
      <c r="E406" s="314"/>
      <c r="F406" s="314"/>
      <c r="G406" s="324"/>
      <c r="H406" s="314"/>
      <c r="I406" s="314"/>
      <c r="J406" s="314"/>
      <c r="K406" s="314"/>
      <c r="L406" s="314"/>
      <c r="M406" s="314"/>
      <c r="N406" s="314"/>
      <c r="O406" s="314"/>
      <c r="P406" s="314"/>
      <c r="Q406" s="314"/>
      <c r="R406" s="314"/>
      <c r="S406" s="314"/>
      <c r="T406" s="314"/>
      <c r="U406" s="314"/>
      <c r="V406" s="314"/>
    </row>
    <row r="407" spans="1:22" ht="14.25" customHeight="1" x14ac:dyDescent="0.2">
      <c r="A407" s="314"/>
      <c r="B407" s="314"/>
      <c r="C407" s="314"/>
      <c r="D407" s="314"/>
      <c r="E407" s="314"/>
      <c r="F407" s="314"/>
      <c r="G407" s="324"/>
      <c r="H407" s="314"/>
      <c r="I407" s="314"/>
      <c r="J407" s="314"/>
      <c r="K407" s="314"/>
      <c r="L407" s="314"/>
      <c r="M407" s="314"/>
      <c r="N407" s="314"/>
      <c r="O407" s="314"/>
      <c r="P407" s="314"/>
      <c r="Q407" s="314"/>
      <c r="R407" s="314"/>
      <c r="S407" s="314"/>
      <c r="T407" s="314"/>
      <c r="U407" s="314"/>
      <c r="V407" s="314"/>
    </row>
    <row r="408" spans="1:22" ht="14.25" customHeight="1" x14ac:dyDescent="0.2">
      <c r="A408" s="314"/>
      <c r="B408" s="314"/>
      <c r="C408" s="314"/>
      <c r="D408" s="314"/>
      <c r="E408" s="314"/>
      <c r="F408" s="314"/>
      <c r="G408" s="324"/>
      <c r="H408" s="314"/>
      <c r="I408" s="314"/>
      <c r="J408" s="314"/>
      <c r="K408" s="314"/>
      <c r="L408" s="314"/>
      <c r="M408" s="314"/>
      <c r="N408" s="314"/>
      <c r="O408" s="314"/>
      <c r="P408" s="314"/>
      <c r="Q408" s="314"/>
      <c r="R408" s="314"/>
      <c r="S408" s="314"/>
      <c r="T408" s="314"/>
      <c r="U408" s="314"/>
      <c r="V408" s="314"/>
    </row>
    <row r="409" spans="1:22" ht="14.25" customHeight="1" x14ac:dyDescent="0.2">
      <c r="A409" s="314"/>
      <c r="B409" s="314"/>
      <c r="C409" s="314"/>
      <c r="D409" s="314"/>
      <c r="E409" s="314"/>
      <c r="F409" s="314"/>
      <c r="G409" s="324"/>
      <c r="H409" s="314"/>
      <c r="I409" s="314"/>
      <c r="J409" s="314"/>
      <c r="K409" s="314"/>
      <c r="L409" s="314"/>
      <c r="M409" s="314"/>
      <c r="N409" s="314"/>
      <c r="O409" s="314"/>
      <c r="P409" s="314"/>
      <c r="Q409" s="314"/>
      <c r="R409" s="314"/>
      <c r="S409" s="314"/>
      <c r="T409" s="314"/>
      <c r="U409" s="314"/>
      <c r="V409" s="314"/>
    </row>
    <row r="410" spans="1:22" ht="14.25" customHeight="1" x14ac:dyDescent="0.2">
      <c r="A410" s="314"/>
      <c r="B410" s="314"/>
      <c r="C410" s="314"/>
      <c r="D410" s="314"/>
      <c r="E410" s="314"/>
      <c r="F410" s="314"/>
      <c r="G410" s="324"/>
      <c r="H410" s="314"/>
      <c r="I410" s="314"/>
      <c r="J410" s="314"/>
      <c r="K410" s="314"/>
      <c r="L410" s="314"/>
      <c r="M410" s="314"/>
      <c r="N410" s="314"/>
      <c r="O410" s="314"/>
      <c r="P410" s="314"/>
      <c r="Q410" s="314"/>
      <c r="R410" s="314"/>
      <c r="S410" s="314"/>
      <c r="T410" s="314"/>
      <c r="U410" s="314"/>
      <c r="V410" s="314"/>
    </row>
    <row r="411" spans="1:22" ht="14.25" customHeight="1" x14ac:dyDescent="0.2">
      <c r="A411" s="314"/>
      <c r="B411" s="314"/>
      <c r="C411" s="314"/>
      <c r="D411" s="314"/>
      <c r="E411" s="314"/>
      <c r="F411" s="314"/>
      <c r="G411" s="324"/>
      <c r="H411" s="314"/>
      <c r="I411" s="314"/>
      <c r="J411" s="314"/>
      <c r="K411" s="314"/>
      <c r="L411" s="314"/>
      <c r="M411" s="314"/>
      <c r="N411" s="314"/>
      <c r="O411" s="314"/>
      <c r="P411" s="314"/>
      <c r="Q411" s="314"/>
      <c r="R411" s="314"/>
      <c r="S411" s="314"/>
      <c r="T411" s="314"/>
      <c r="U411" s="314"/>
      <c r="V411" s="314"/>
    </row>
    <row r="412" spans="1:22" ht="14.25" customHeight="1" x14ac:dyDescent="0.2">
      <c r="A412" s="314"/>
      <c r="B412" s="314"/>
      <c r="C412" s="314"/>
      <c r="D412" s="314"/>
      <c r="E412" s="314"/>
      <c r="F412" s="314"/>
      <c r="G412" s="324"/>
      <c r="H412" s="314"/>
      <c r="I412" s="314"/>
      <c r="J412" s="314"/>
      <c r="K412" s="314"/>
      <c r="L412" s="314"/>
      <c r="M412" s="314"/>
      <c r="N412" s="314"/>
      <c r="O412" s="314"/>
      <c r="P412" s="314"/>
      <c r="Q412" s="314"/>
      <c r="R412" s="314"/>
      <c r="S412" s="314"/>
      <c r="T412" s="314"/>
      <c r="U412" s="314"/>
      <c r="V412" s="314"/>
    </row>
    <row r="413" spans="1:22" ht="14.25" customHeight="1" x14ac:dyDescent="0.2">
      <c r="A413" s="314"/>
      <c r="B413" s="314"/>
      <c r="C413" s="314"/>
      <c r="D413" s="314"/>
      <c r="E413" s="314"/>
      <c r="F413" s="314"/>
      <c r="G413" s="324"/>
      <c r="H413" s="314"/>
      <c r="I413" s="314"/>
      <c r="J413" s="314"/>
      <c r="K413" s="314"/>
      <c r="L413" s="314"/>
      <c r="M413" s="314"/>
      <c r="N413" s="314"/>
      <c r="O413" s="314"/>
      <c r="P413" s="314"/>
      <c r="Q413" s="314"/>
      <c r="R413" s="314"/>
      <c r="S413" s="314"/>
      <c r="T413" s="314"/>
      <c r="U413" s="314"/>
      <c r="V413" s="314"/>
    </row>
    <row r="414" spans="1:22" ht="14.25" customHeight="1" x14ac:dyDescent="0.2">
      <c r="A414" s="314"/>
      <c r="B414" s="314"/>
      <c r="C414" s="314"/>
      <c r="D414" s="314"/>
      <c r="E414" s="314"/>
      <c r="F414" s="314"/>
      <c r="G414" s="324"/>
      <c r="H414" s="314"/>
      <c r="I414" s="314"/>
      <c r="J414" s="314"/>
      <c r="K414" s="314"/>
      <c r="L414" s="314"/>
      <c r="M414" s="314"/>
      <c r="N414" s="314"/>
      <c r="O414" s="314"/>
      <c r="P414" s="314"/>
      <c r="Q414" s="314"/>
      <c r="R414" s="314"/>
      <c r="S414" s="314"/>
      <c r="T414" s="314"/>
      <c r="U414" s="314"/>
      <c r="V414" s="314"/>
    </row>
    <row r="415" spans="1:22" ht="14.25" customHeight="1" x14ac:dyDescent="0.2">
      <c r="A415" s="314"/>
      <c r="B415" s="314"/>
      <c r="C415" s="314"/>
      <c r="D415" s="314"/>
      <c r="E415" s="314"/>
      <c r="F415" s="314"/>
      <c r="G415" s="324"/>
      <c r="H415" s="314"/>
      <c r="I415" s="314"/>
      <c r="J415" s="314"/>
      <c r="K415" s="314"/>
      <c r="L415" s="314"/>
      <c r="M415" s="314"/>
      <c r="N415" s="314"/>
      <c r="O415" s="314"/>
      <c r="P415" s="314"/>
      <c r="Q415" s="314"/>
      <c r="R415" s="314"/>
      <c r="S415" s="314"/>
      <c r="T415" s="314"/>
      <c r="U415" s="314"/>
      <c r="V415" s="314"/>
    </row>
    <row r="416" spans="1:22" ht="14.25" customHeight="1" x14ac:dyDescent="0.2">
      <c r="A416" s="314"/>
      <c r="B416" s="314"/>
      <c r="C416" s="314"/>
      <c r="D416" s="314"/>
      <c r="E416" s="314"/>
      <c r="F416" s="314"/>
      <c r="G416" s="324"/>
      <c r="H416" s="314"/>
      <c r="I416" s="314"/>
      <c r="J416" s="314"/>
      <c r="K416" s="314"/>
      <c r="L416" s="314"/>
      <c r="M416" s="314"/>
      <c r="N416" s="314"/>
      <c r="O416" s="314"/>
      <c r="P416" s="314"/>
      <c r="Q416" s="314"/>
      <c r="R416" s="314"/>
      <c r="S416" s="314"/>
      <c r="T416" s="314"/>
      <c r="U416" s="314"/>
      <c r="V416" s="314"/>
    </row>
    <row r="417" spans="1:22" ht="14.25" customHeight="1" x14ac:dyDescent="0.2">
      <c r="A417" s="314"/>
      <c r="B417" s="314"/>
      <c r="C417" s="314"/>
      <c r="D417" s="314"/>
      <c r="E417" s="314"/>
      <c r="F417" s="314"/>
      <c r="G417" s="324"/>
      <c r="H417" s="314"/>
      <c r="I417" s="314"/>
      <c r="J417" s="314"/>
      <c r="K417" s="314"/>
      <c r="L417" s="314"/>
      <c r="M417" s="314"/>
      <c r="N417" s="314"/>
      <c r="O417" s="314"/>
      <c r="P417" s="314"/>
      <c r="Q417" s="314"/>
      <c r="R417" s="314"/>
      <c r="S417" s="314"/>
      <c r="T417" s="314"/>
      <c r="U417" s="314"/>
      <c r="V417" s="314"/>
    </row>
    <row r="418" spans="1:22" ht="14.25" customHeight="1" x14ac:dyDescent="0.2">
      <c r="A418" s="314"/>
      <c r="B418" s="314"/>
      <c r="C418" s="314"/>
      <c r="D418" s="314"/>
      <c r="E418" s="314"/>
      <c r="F418" s="314"/>
      <c r="G418" s="324"/>
      <c r="H418" s="314"/>
      <c r="I418" s="314"/>
      <c r="J418" s="314"/>
      <c r="K418" s="314"/>
      <c r="L418" s="314"/>
      <c r="M418" s="314"/>
      <c r="N418" s="314"/>
      <c r="O418" s="314"/>
      <c r="P418" s="314"/>
      <c r="Q418" s="314"/>
      <c r="R418" s="314"/>
      <c r="S418" s="314"/>
      <c r="T418" s="314"/>
      <c r="U418" s="314"/>
      <c r="V418" s="314"/>
    </row>
    <row r="419" spans="1:22" ht="14.25" customHeight="1" x14ac:dyDescent="0.2">
      <c r="A419" s="314"/>
      <c r="B419" s="314"/>
      <c r="C419" s="314"/>
      <c r="D419" s="314"/>
      <c r="E419" s="314"/>
      <c r="F419" s="314"/>
      <c r="G419" s="324"/>
      <c r="H419" s="314"/>
      <c r="I419" s="314"/>
      <c r="J419" s="314"/>
      <c r="K419" s="314"/>
      <c r="L419" s="314"/>
      <c r="M419" s="314"/>
      <c r="N419" s="314"/>
      <c r="O419" s="314"/>
      <c r="P419" s="314"/>
      <c r="Q419" s="314"/>
      <c r="R419" s="314"/>
      <c r="S419" s="314"/>
      <c r="T419" s="314"/>
      <c r="U419" s="314"/>
      <c r="V419" s="314"/>
    </row>
    <row r="420" spans="1:22" ht="14.25" customHeight="1" x14ac:dyDescent="0.2">
      <c r="A420" s="314"/>
      <c r="B420" s="314"/>
      <c r="C420" s="314"/>
      <c r="D420" s="314"/>
      <c r="E420" s="314"/>
      <c r="F420" s="314"/>
      <c r="G420" s="324"/>
      <c r="H420" s="314"/>
      <c r="I420" s="314"/>
      <c r="J420" s="314"/>
      <c r="K420" s="314"/>
      <c r="L420" s="314"/>
      <c r="M420" s="314"/>
      <c r="N420" s="314"/>
      <c r="O420" s="314"/>
      <c r="P420" s="314"/>
      <c r="Q420" s="314"/>
      <c r="R420" s="314"/>
      <c r="S420" s="314"/>
      <c r="T420" s="314"/>
      <c r="U420" s="314"/>
      <c r="V420" s="314"/>
    </row>
    <row r="421" spans="1:22" ht="14.25" customHeight="1" x14ac:dyDescent="0.2">
      <c r="A421" s="314"/>
      <c r="B421" s="314"/>
      <c r="C421" s="314"/>
      <c r="D421" s="314"/>
      <c r="E421" s="314"/>
      <c r="F421" s="314"/>
      <c r="G421" s="324"/>
      <c r="H421" s="314"/>
      <c r="I421" s="314"/>
      <c r="J421" s="314"/>
      <c r="K421" s="314"/>
      <c r="L421" s="314"/>
      <c r="M421" s="314"/>
      <c r="N421" s="314"/>
      <c r="O421" s="314"/>
      <c r="P421" s="314"/>
      <c r="Q421" s="314"/>
      <c r="R421" s="314"/>
      <c r="S421" s="314"/>
      <c r="T421" s="314"/>
      <c r="U421" s="314"/>
      <c r="V421" s="314"/>
    </row>
    <row r="422" spans="1:22" ht="14.25" customHeight="1" x14ac:dyDescent="0.2">
      <c r="A422" s="314"/>
      <c r="B422" s="314"/>
      <c r="C422" s="314"/>
      <c r="D422" s="314"/>
      <c r="E422" s="314"/>
      <c r="F422" s="314"/>
      <c r="G422" s="324"/>
      <c r="H422" s="314"/>
      <c r="I422" s="314"/>
      <c r="J422" s="314"/>
      <c r="K422" s="314"/>
      <c r="L422" s="314"/>
      <c r="M422" s="314"/>
      <c r="N422" s="314"/>
      <c r="O422" s="314"/>
      <c r="P422" s="314"/>
      <c r="Q422" s="314"/>
      <c r="R422" s="314"/>
      <c r="S422" s="314"/>
      <c r="T422" s="314"/>
      <c r="U422" s="314"/>
      <c r="V422" s="314"/>
    </row>
    <row r="423" spans="1:22" ht="14.25" customHeight="1" x14ac:dyDescent="0.2">
      <c r="A423" s="314"/>
      <c r="B423" s="314"/>
      <c r="C423" s="314"/>
      <c r="D423" s="314"/>
      <c r="E423" s="314"/>
      <c r="F423" s="314"/>
      <c r="G423" s="324"/>
      <c r="H423" s="314"/>
      <c r="I423" s="314"/>
      <c r="J423" s="314"/>
      <c r="K423" s="314"/>
      <c r="L423" s="314"/>
      <c r="M423" s="314"/>
      <c r="N423" s="314"/>
      <c r="O423" s="314"/>
      <c r="P423" s="314"/>
      <c r="Q423" s="314"/>
      <c r="R423" s="314"/>
      <c r="S423" s="314"/>
      <c r="T423" s="314"/>
      <c r="U423" s="314"/>
      <c r="V423" s="314"/>
    </row>
    <row r="424" spans="1:22" ht="14.25" customHeight="1" x14ac:dyDescent="0.2">
      <c r="A424" s="314"/>
      <c r="B424" s="314"/>
      <c r="C424" s="314"/>
      <c r="D424" s="314"/>
      <c r="E424" s="314"/>
      <c r="F424" s="314"/>
      <c r="G424" s="324"/>
      <c r="H424" s="314"/>
      <c r="I424" s="314"/>
      <c r="J424" s="314"/>
      <c r="K424" s="314"/>
      <c r="L424" s="314"/>
      <c r="M424" s="314"/>
      <c r="N424" s="314"/>
      <c r="O424" s="314"/>
      <c r="P424" s="314"/>
      <c r="Q424" s="314"/>
      <c r="R424" s="314"/>
      <c r="S424" s="314"/>
      <c r="T424" s="314"/>
      <c r="U424" s="314"/>
      <c r="V424" s="314"/>
    </row>
    <row r="425" spans="1:22" ht="14.25" customHeight="1" x14ac:dyDescent="0.2">
      <c r="A425" s="314"/>
      <c r="B425" s="314"/>
      <c r="C425" s="314"/>
      <c r="D425" s="314"/>
      <c r="E425" s="314"/>
      <c r="F425" s="314"/>
      <c r="G425" s="324"/>
      <c r="H425" s="314"/>
      <c r="I425" s="314"/>
      <c r="J425" s="314"/>
      <c r="K425" s="314"/>
      <c r="L425" s="314"/>
      <c r="M425" s="314"/>
      <c r="N425" s="314"/>
      <c r="O425" s="314"/>
      <c r="P425" s="314"/>
      <c r="Q425" s="314"/>
      <c r="R425" s="314"/>
      <c r="S425" s="314"/>
      <c r="T425" s="314"/>
      <c r="U425" s="314"/>
      <c r="V425" s="314"/>
    </row>
    <row r="426" spans="1:22" ht="14.25" customHeight="1" x14ac:dyDescent="0.2">
      <c r="A426" s="314"/>
      <c r="B426" s="314"/>
      <c r="C426" s="314"/>
      <c r="D426" s="314"/>
      <c r="E426" s="314"/>
      <c r="F426" s="314"/>
      <c r="G426" s="324"/>
      <c r="H426" s="314"/>
      <c r="I426" s="314"/>
      <c r="J426" s="314"/>
      <c r="K426" s="314"/>
      <c r="L426" s="314"/>
      <c r="M426" s="314"/>
      <c r="N426" s="314"/>
      <c r="O426" s="314"/>
      <c r="P426" s="314"/>
      <c r="Q426" s="314"/>
      <c r="R426" s="314"/>
      <c r="S426" s="314"/>
      <c r="T426" s="314"/>
      <c r="U426" s="314"/>
      <c r="V426" s="314"/>
    </row>
    <row r="427" spans="1:22" ht="14.25" customHeight="1" x14ac:dyDescent="0.2">
      <c r="A427" s="314"/>
      <c r="B427" s="314"/>
      <c r="C427" s="314"/>
      <c r="D427" s="314"/>
      <c r="E427" s="314"/>
      <c r="F427" s="314"/>
      <c r="G427" s="324"/>
      <c r="H427" s="314"/>
      <c r="I427" s="314"/>
      <c r="J427" s="314"/>
      <c r="K427" s="314"/>
      <c r="L427" s="314"/>
      <c r="M427" s="314"/>
      <c r="N427" s="314"/>
      <c r="O427" s="314"/>
      <c r="P427" s="314"/>
      <c r="Q427" s="314"/>
      <c r="R427" s="314"/>
      <c r="S427" s="314"/>
      <c r="T427" s="314"/>
      <c r="U427" s="314"/>
      <c r="V427" s="314"/>
    </row>
    <row r="428" spans="1:22" ht="14.25" customHeight="1" x14ac:dyDescent="0.2">
      <c r="A428" s="314"/>
      <c r="B428" s="314"/>
      <c r="C428" s="314"/>
      <c r="D428" s="314"/>
      <c r="E428" s="314"/>
      <c r="F428" s="314"/>
      <c r="G428" s="324"/>
      <c r="H428" s="314"/>
      <c r="I428" s="314"/>
      <c r="J428" s="314"/>
      <c r="K428" s="314"/>
      <c r="L428" s="314"/>
      <c r="M428" s="314"/>
      <c r="N428" s="314"/>
      <c r="O428" s="314"/>
      <c r="P428" s="314"/>
      <c r="Q428" s="314"/>
      <c r="R428" s="314"/>
      <c r="S428" s="314"/>
      <c r="T428" s="314"/>
      <c r="U428" s="314"/>
      <c r="V428" s="314"/>
    </row>
    <row r="429" spans="1:22" ht="14.25" customHeight="1" x14ac:dyDescent="0.2">
      <c r="A429" s="314"/>
      <c r="B429" s="314"/>
      <c r="C429" s="314"/>
      <c r="D429" s="314"/>
      <c r="E429" s="314"/>
      <c r="F429" s="314"/>
      <c r="G429" s="324"/>
      <c r="H429" s="314"/>
      <c r="I429" s="314"/>
      <c r="J429" s="314"/>
      <c r="K429" s="314"/>
      <c r="L429" s="314"/>
      <c r="M429" s="314"/>
      <c r="N429" s="314"/>
      <c r="O429" s="314"/>
      <c r="P429" s="314"/>
      <c r="Q429" s="314"/>
      <c r="R429" s="314"/>
      <c r="S429" s="314"/>
      <c r="T429" s="314"/>
      <c r="U429" s="314"/>
      <c r="V429" s="314"/>
    </row>
    <row r="430" spans="1:22" ht="14.25" customHeight="1" x14ac:dyDescent="0.2">
      <c r="A430" s="314"/>
      <c r="B430" s="314"/>
      <c r="C430" s="314"/>
      <c r="D430" s="314"/>
      <c r="E430" s="314"/>
      <c r="F430" s="314"/>
      <c r="G430" s="324"/>
      <c r="H430" s="314"/>
      <c r="I430" s="314"/>
      <c r="J430" s="314"/>
      <c r="K430" s="314"/>
      <c r="L430" s="314"/>
      <c r="M430" s="314"/>
      <c r="N430" s="314"/>
      <c r="O430" s="314"/>
      <c r="P430" s="314"/>
      <c r="Q430" s="314"/>
      <c r="R430" s="314"/>
      <c r="S430" s="314"/>
      <c r="T430" s="314"/>
      <c r="U430" s="314"/>
      <c r="V430" s="314"/>
    </row>
    <row r="431" spans="1:22" ht="14.25" customHeight="1" x14ac:dyDescent="0.2">
      <c r="A431" s="314"/>
      <c r="B431" s="314"/>
      <c r="C431" s="314"/>
      <c r="D431" s="314"/>
      <c r="E431" s="314"/>
      <c r="F431" s="314"/>
      <c r="G431" s="324"/>
      <c r="H431" s="314"/>
      <c r="I431" s="314"/>
      <c r="J431" s="314"/>
      <c r="K431" s="314"/>
      <c r="L431" s="314"/>
      <c r="M431" s="314"/>
      <c r="N431" s="314"/>
      <c r="O431" s="314"/>
      <c r="P431" s="314"/>
      <c r="Q431" s="314"/>
      <c r="R431" s="314"/>
      <c r="S431" s="314"/>
      <c r="T431" s="314"/>
      <c r="U431" s="314"/>
      <c r="V431" s="314"/>
    </row>
    <row r="432" spans="1:22" ht="14.25" customHeight="1" x14ac:dyDescent="0.2">
      <c r="A432" s="314"/>
      <c r="B432" s="314"/>
      <c r="C432" s="314"/>
      <c r="D432" s="314"/>
      <c r="E432" s="314"/>
      <c r="F432" s="314"/>
      <c r="G432" s="324"/>
      <c r="H432" s="314"/>
      <c r="I432" s="314"/>
      <c r="J432" s="314"/>
      <c r="K432" s="314"/>
      <c r="L432" s="314"/>
      <c r="M432" s="314"/>
      <c r="N432" s="314"/>
      <c r="O432" s="314"/>
      <c r="P432" s="314"/>
      <c r="Q432" s="314"/>
      <c r="R432" s="314"/>
      <c r="S432" s="314"/>
      <c r="T432" s="314"/>
      <c r="U432" s="314"/>
      <c r="V432" s="314"/>
    </row>
    <row r="433" spans="1:22" ht="14.25" customHeight="1" x14ac:dyDescent="0.2">
      <c r="A433" s="314"/>
      <c r="B433" s="314"/>
      <c r="C433" s="314"/>
      <c r="D433" s="314"/>
      <c r="E433" s="314"/>
      <c r="F433" s="314"/>
      <c r="G433" s="324"/>
      <c r="H433" s="314"/>
      <c r="I433" s="314"/>
      <c r="J433" s="314"/>
      <c r="K433" s="314"/>
      <c r="L433" s="314"/>
      <c r="M433" s="314"/>
      <c r="N433" s="314"/>
      <c r="O433" s="314"/>
      <c r="P433" s="314"/>
      <c r="Q433" s="314"/>
      <c r="R433" s="314"/>
      <c r="S433" s="314"/>
      <c r="T433" s="314"/>
      <c r="U433" s="314"/>
      <c r="V433" s="314"/>
    </row>
    <row r="434" spans="1:22" ht="14.25" customHeight="1" x14ac:dyDescent="0.2">
      <c r="A434" s="314"/>
      <c r="B434" s="314"/>
      <c r="C434" s="314"/>
      <c r="D434" s="314"/>
      <c r="E434" s="314"/>
      <c r="F434" s="314"/>
      <c r="G434" s="324"/>
      <c r="H434" s="314"/>
      <c r="I434" s="314"/>
      <c r="J434" s="314"/>
      <c r="K434" s="314"/>
      <c r="L434" s="314"/>
      <c r="M434" s="314"/>
      <c r="N434" s="314"/>
      <c r="O434" s="314"/>
      <c r="P434" s="314"/>
      <c r="Q434" s="314"/>
      <c r="R434" s="314"/>
      <c r="S434" s="314"/>
      <c r="T434" s="314"/>
      <c r="U434" s="314"/>
      <c r="V434" s="314"/>
    </row>
    <row r="435" spans="1:22" ht="14.25" customHeight="1" x14ac:dyDescent="0.2">
      <c r="A435" s="314"/>
      <c r="B435" s="314"/>
      <c r="C435" s="314"/>
      <c r="D435" s="314"/>
      <c r="E435" s="314"/>
      <c r="F435" s="314"/>
      <c r="G435" s="324"/>
      <c r="H435" s="314"/>
      <c r="I435" s="314"/>
      <c r="J435" s="314"/>
      <c r="K435" s="314"/>
      <c r="L435" s="314"/>
      <c r="M435" s="314"/>
      <c r="N435" s="314"/>
      <c r="O435" s="314"/>
      <c r="P435" s="314"/>
      <c r="Q435" s="314"/>
      <c r="R435" s="314"/>
      <c r="S435" s="314"/>
      <c r="T435" s="314"/>
      <c r="U435" s="314"/>
      <c r="V435" s="314"/>
    </row>
    <row r="436" spans="1:22" ht="14.25" customHeight="1" x14ac:dyDescent="0.2">
      <c r="A436" s="314"/>
      <c r="B436" s="314"/>
      <c r="C436" s="314"/>
      <c r="D436" s="314"/>
      <c r="E436" s="314"/>
      <c r="F436" s="314"/>
      <c r="G436" s="324"/>
      <c r="H436" s="314"/>
      <c r="I436" s="314"/>
      <c r="J436" s="314"/>
      <c r="K436" s="314"/>
      <c r="L436" s="314"/>
      <c r="M436" s="314"/>
      <c r="N436" s="314"/>
      <c r="O436" s="314"/>
      <c r="P436" s="314"/>
      <c r="Q436" s="314"/>
      <c r="R436" s="314"/>
      <c r="S436" s="314"/>
      <c r="T436" s="314"/>
      <c r="U436" s="314"/>
      <c r="V436" s="314"/>
    </row>
    <row r="437" spans="1:22" ht="14.25" customHeight="1" x14ac:dyDescent="0.2">
      <c r="A437" s="314"/>
      <c r="B437" s="314"/>
      <c r="C437" s="314"/>
      <c r="D437" s="314"/>
      <c r="E437" s="314"/>
      <c r="F437" s="314"/>
      <c r="G437" s="324"/>
      <c r="H437" s="314"/>
      <c r="I437" s="314"/>
      <c r="J437" s="314"/>
      <c r="K437" s="314"/>
      <c r="L437" s="314"/>
      <c r="M437" s="314"/>
      <c r="N437" s="314"/>
      <c r="O437" s="314"/>
      <c r="P437" s="314"/>
      <c r="Q437" s="314"/>
      <c r="R437" s="314"/>
      <c r="S437" s="314"/>
      <c r="T437" s="314"/>
      <c r="U437" s="314"/>
      <c r="V437" s="314"/>
    </row>
    <row r="438" spans="1:22" ht="14.25" customHeight="1" x14ac:dyDescent="0.2">
      <c r="A438" s="314"/>
      <c r="B438" s="314"/>
      <c r="C438" s="314"/>
      <c r="D438" s="314"/>
      <c r="E438" s="314"/>
      <c r="F438" s="314"/>
      <c r="G438" s="324"/>
      <c r="H438" s="314"/>
      <c r="I438" s="314"/>
      <c r="J438" s="314"/>
      <c r="K438" s="314"/>
      <c r="L438" s="314"/>
      <c r="M438" s="314"/>
      <c r="N438" s="314"/>
      <c r="O438" s="314"/>
      <c r="P438" s="314"/>
      <c r="Q438" s="314"/>
      <c r="R438" s="314"/>
      <c r="S438" s="314"/>
      <c r="T438" s="314"/>
      <c r="U438" s="314"/>
      <c r="V438" s="314"/>
    </row>
    <row r="439" spans="1:22" ht="14.25" customHeight="1" x14ac:dyDescent="0.2">
      <c r="A439" s="314"/>
      <c r="B439" s="314"/>
      <c r="C439" s="314"/>
      <c r="D439" s="314"/>
      <c r="E439" s="314"/>
      <c r="F439" s="314"/>
      <c r="G439" s="324"/>
      <c r="H439" s="314"/>
      <c r="I439" s="314"/>
      <c r="J439" s="314"/>
      <c r="K439" s="314"/>
      <c r="L439" s="314"/>
      <c r="M439" s="314"/>
      <c r="N439" s="314"/>
      <c r="O439" s="314"/>
      <c r="P439" s="314"/>
      <c r="Q439" s="314"/>
      <c r="R439" s="314"/>
      <c r="S439" s="314"/>
      <c r="T439" s="314"/>
      <c r="U439" s="314"/>
      <c r="V439" s="314"/>
    </row>
    <row r="440" spans="1:22" ht="14.25" customHeight="1" x14ac:dyDescent="0.2">
      <c r="A440" s="314"/>
      <c r="B440" s="314"/>
      <c r="C440" s="314"/>
      <c r="D440" s="314"/>
      <c r="E440" s="314"/>
      <c r="F440" s="314"/>
      <c r="G440" s="324"/>
      <c r="H440" s="314"/>
      <c r="I440" s="314"/>
      <c r="J440" s="314"/>
      <c r="K440" s="314"/>
      <c r="L440" s="314"/>
      <c r="M440" s="314"/>
      <c r="N440" s="314"/>
      <c r="O440" s="314"/>
      <c r="P440" s="314"/>
      <c r="Q440" s="314"/>
      <c r="R440" s="314"/>
      <c r="S440" s="314"/>
      <c r="T440" s="314"/>
      <c r="U440" s="314"/>
      <c r="V440" s="314"/>
    </row>
    <row r="441" spans="1:22" ht="14.25" customHeight="1" x14ac:dyDescent="0.2">
      <c r="A441" s="314"/>
      <c r="B441" s="314"/>
      <c r="C441" s="314"/>
      <c r="D441" s="314"/>
      <c r="E441" s="314"/>
      <c r="F441" s="314"/>
      <c r="G441" s="324"/>
      <c r="H441" s="314"/>
      <c r="I441" s="314"/>
      <c r="J441" s="314"/>
      <c r="K441" s="314"/>
      <c r="L441" s="314"/>
      <c r="M441" s="314"/>
      <c r="N441" s="314"/>
      <c r="O441" s="314"/>
      <c r="P441" s="314"/>
      <c r="Q441" s="314"/>
      <c r="R441" s="314"/>
      <c r="S441" s="314"/>
      <c r="T441" s="314"/>
      <c r="U441" s="314"/>
      <c r="V441" s="314"/>
    </row>
    <row r="442" spans="1:22" ht="14.25" customHeight="1" x14ac:dyDescent="0.2">
      <c r="A442" s="314"/>
      <c r="B442" s="314"/>
      <c r="C442" s="314"/>
      <c r="D442" s="314"/>
      <c r="E442" s="314"/>
      <c r="F442" s="314"/>
      <c r="G442" s="324"/>
      <c r="H442" s="314"/>
      <c r="I442" s="314"/>
      <c r="J442" s="314"/>
      <c r="K442" s="314"/>
      <c r="L442" s="314"/>
      <c r="M442" s="314"/>
      <c r="N442" s="314"/>
      <c r="O442" s="314"/>
      <c r="P442" s="314"/>
      <c r="Q442" s="314"/>
      <c r="R442" s="314"/>
      <c r="S442" s="314"/>
      <c r="T442" s="314"/>
      <c r="U442" s="314"/>
      <c r="V442" s="314"/>
    </row>
    <row r="443" spans="1:22" ht="14.25" customHeight="1" x14ac:dyDescent="0.2">
      <c r="A443" s="314"/>
      <c r="B443" s="314"/>
      <c r="C443" s="314"/>
      <c r="D443" s="314"/>
      <c r="E443" s="314"/>
      <c r="F443" s="314"/>
      <c r="G443" s="324"/>
      <c r="H443" s="314"/>
      <c r="I443" s="314"/>
      <c r="J443" s="314"/>
      <c r="K443" s="314"/>
      <c r="L443" s="314"/>
      <c r="M443" s="314"/>
      <c r="N443" s="314"/>
      <c r="O443" s="314"/>
      <c r="P443" s="314"/>
      <c r="Q443" s="314"/>
      <c r="R443" s="314"/>
      <c r="S443" s="314"/>
      <c r="T443" s="314"/>
      <c r="U443" s="314"/>
      <c r="V443" s="314"/>
    </row>
    <row r="444" spans="1:22" ht="14.25" customHeight="1" x14ac:dyDescent="0.2">
      <c r="A444" s="314"/>
      <c r="B444" s="314"/>
      <c r="C444" s="314"/>
      <c r="D444" s="314"/>
      <c r="E444" s="314"/>
      <c r="F444" s="314"/>
      <c r="G444" s="324"/>
      <c r="H444" s="314"/>
      <c r="I444" s="314"/>
      <c r="J444" s="314"/>
      <c r="K444" s="314"/>
      <c r="L444" s="314"/>
      <c r="M444" s="314"/>
      <c r="N444" s="314"/>
      <c r="O444" s="314"/>
      <c r="P444" s="314"/>
      <c r="Q444" s="314"/>
      <c r="R444" s="314"/>
      <c r="S444" s="314"/>
      <c r="T444" s="314"/>
      <c r="U444" s="314"/>
      <c r="V444" s="314"/>
    </row>
    <row r="445" spans="1:22" ht="14.25" customHeight="1" x14ac:dyDescent="0.2">
      <c r="A445" s="314"/>
      <c r="B445" s="314"/>
      <c r="C445" s="314"/>
      <c r="D445" s="314"/>
      <c r="E445" s="314"/>
      <c r="F445" s="314"/>
      <c r="G445" s="324"/>
      <c r="H445" s="314"/>
      <c r="I445" s="314"/>
      <c r="J445" s="314"/>
      <c r="K445" s="314"/>
      <c r="L445" s="314"/>
      <c r="M445" s="314"/>
      <c r="N445" s="314"/>
      <c r="O445" s="314"/>
      <c r="P445" s="314"/>
      <c r="Q445" s="314"/>
      <c r="R445" s="314"/>
      <c r="S445" s="314"/>
      <c r="T445" s="314"/>
      <c r="U445" s="314"/>
      <c r="V445" s="314"/>
    </row>
    <row r="446" spans="1:22" ht="14.25" customHeight="1" x14ac:dyDescent="0.2">
      <c r="A446" s="314"/>
      <c r="B446" s="314"/>
      <c r="C446" s="314"/>
      <c r="D446" s="314"/>
      <c r="E446" s="314"/>
      <c r="F446" s="314"/>
      <c r="G446" s="324"/>
      <c r="H446" s="314"/>
      <c r="I446" s="314"/>
      <c r="J446" s="314"/>
      <c r="K446" s="314"/>
      <c r="L446" s="314"/>
      <c r="M446" s="314"/>
      <c r="N446" s="314"/>
      <c r="O446" s="314"/>
      <c r="P446" s="314"/>
      <c r="Q446" s="314"/>
      <c r="R446" s="314"/>
      <c r="S446" s="314"/>
      <c r="T446" s="314"/>
      <c r="U446" s="314"/>
      <c r="V446" s="314"/>
    </row>
    <row r="447" spans="1:22" ht="14.25" customHeight="1" x14ac:dyDescent="0.2">
      <c r="A447" s="314"/>
      <c r="B447" s="314"/>
      <c r="C447" s="314"/>
      <c r="D447" s="314"/>
      <c r="E447" s="314"/>
      <c r="F447" s="314"/>
      <c r="G447" s="324"/>
      <c r="H447" s="314"/>
      <c r="I447" s="314"/>
      <c r="J447" s="314"/>
      <c r="K447" s="314"/>
      <c r="L447" s="314"/>
      <c r="M447" s="314"/>
      <c r="N447" s="314"/>
      <c r="O447" s="314"/>
      <c r="P447" s="314"/>
      <c r="Q447" s="314"/>
      <c r="R447" s="314"/>
      <c r="S447" s="314"/>
      <c r="T447" s="314"/>
      <c r="U447" s="314"/>
      <c r="V447" s="314"/>
    </row>
    <row r="448" spans="1:22" ht="14.25" customHeight="1" x14ac:dyDescent="0.2">
      <c r="A448" s="314"/>
      <c r="B448" s="314"/>
      <c r="C448" s="314"/>
      <c r="D448" s="314"/>
      <c r="E448" s="314"/>
      <c r="F448" s="314"/>
      <c r="G448" s="324"/>
      <c r="H448" s="314"/>
      <c r="I448" s="314"/>
      <c r="J448" s="314"/>
      <c r="K448" s="314"/>
      <c r="L448" s="314"/>
      <c r="M448" s="314"/>
      <c r="N448" s="314"/>
      <c r="O448" s="314"/>
      <c r="P448" s="314"/>
      <c r="Q448" s="314"/>
      <c r="R448" s="314"/>
      <c r="S448" s="314"/>
      <c r="T448" s="314"/>
      <c r="U448" s="314"/>
      <c r="V448" s="314"/>
    </row>
    <row r="449" spans="1:22" ht="14.25" customHeight="1" x14ac:dyDescent="0.2">
      <c r="A449" s="314"/>
      <c r="B449" s="314"/>
      <c r="C449" s="314"/>
      <c r="D449" s="314"/>
      <c r="E449" s="314"/>
      <c r="F449" s="314"/>
      <c r="G449" s="324"/>
      <c r="H449" s="314"/>
      <c r="I449" s="314"/>
      <c r="J449" s="314"/>
      <c r="K449" s="314"/>
      <c r="L449" s="314"/>
      <c r="M449" s="314"/>
      <c r="N449" s="314"/>
      <c r="O449" s="314"/>
      <c r="P449" s="314"/>
      <c r="Q449" s="314"/>
      <c r="R449" s="314"/>
      <c r="S449" s="314"/>
      <c r="T449" s="314"/>
      <c r="U449" s="314"/>
      <c r="V449" s="314"/>
    </row>
    <row r="450" spans="1:22" ht="14.25" customHeight="1" x14ac:dyDescent="0.2">
      <c r="A450" s="314"/>
      <c r="B450" s="314"/>
      <c r="C450" s="314"/>
      <c r="D450" s="314"/>
      <c r="E450" s="314"/>
      <c r="F450" s="314"/>
      <c r="G450" s="324"/>
      <c r="H450" s="314"/>
      <c r="I450" s="314"/>
      <c r="J450" s="314"/>
      <c r="K450" s="314"/>
      <c r="L450" s="314"/>
      <c r="M450" s="314"/>
      <c r="N450" s="314"/>
      <c r="O450" s="314"/>
      <c r="P450" s="314"/>
      <c r="Q450" s="314"/>
      <c r="R450" s="314"/>
      <c r="S450" s="314"/>
      <c r="T450" s="314"/>
      <c r="U450" s="314"/>
      <c r="V450" s="314"/>
    </row>
    <row r="451" spans="1:22" ht="14.25" customHeight="1" x14ac:dyDescent="0.2">
      <c r="A451" s="314"/>
      <c r="B451" s="314"/>
      <c r="C451" s="314"/>
      <c r="D451" s="314"/>
      <c r="E451" s="314"/>
      <c r="F451" s="314"/>
      <c r="G451" s="324"/>
      <c r="H451" s="314"/>
      <c r="I451" s="314"/>
      <c r="J451" s="314"/>
      <c r="K451" s="314"/>
      <c r="L451" s="314"/>
      <c r="M451" s="314"/>
      <c r="N451" s="314"/>
      <c r="O451" s="314"/>
      <c r="P451" s="314"/>
      <c r="Q451" s="314"/>
      <c r="R451" s="314"/>
      <c r="S451" s="314"/>
      <c r="T451" s="314"/>
      <c r="U451" s="314"/>
      <c r="V451" s="314"/>
    </row>
    <row r="452" spans="1:22" ht="14.25" customHeight="1" x14ac:dyDescent="0.2">
      <c r="A452" s="314"/>
      <c r="B452" s="314"/>
      <c r="C452" s="314"/>
      <c r="D452" s="314"/>
      <c r="E452" s="314"/>
      <c r="F452" s="314"/>
      <c r="G452" s="324"/>
      <c r="H452" s="314"/>
      <c r="I452" s="314"/>
      <c r="J452" s="314"/>
      <c r="K452" s="314"/>
      <c r="L452" s="314"/>
      <c r="M452" s="314"/>
      <c r="N452" s="314"/>
      <c r="O452" s="314"/>
      <c r="P452" s="314"/>
      <c r="Q452" s="314"/>
      <c r="R452" s="314"/>
      <c r="S452" s="314"/>
      <c r="T452" s="314"/>
      <c r="U452" s="314"/>
      <c r="V452" s="314"/>
    </row>
    <row r="453" spans="1:22" ht="14.25" customHeight="1" x14ac:dyDescent="0.2">
      <c r="A453" s="314"/>
      <c r="B453" s="314"/>
      <c r="C453" s="314"/>
      <c r="D453" s="314"/>
      <c r="E453" s="314"/>
      <c r="F453" s="314"/>
      <c r="G453" s="324"/>
      <c r="H453" s="314"/>
      <c r="I453" s="314"/>
      <c r="J453" s="314"/>
      <c r="K453" s="314"/>
      <c r="L453" s="314"/>
      <c r="M453" s="314"/>
      <c r="N453" s="314"/>
      <c r="O453" s="314"/>
      <c r="P453" s="314"/>
      <c r="Q453" s="314"/>
      <c r="R453" s="314"/>
      <c r="S453" s="314"/>
      <c r="T453" s="314"/>
      <c r="U453" s="314"/>
      <c r="V453" s="314"/>
    </row>
    <row r="454" spans="1:22" ht="14.25" customHeight="1" x14ac:dyDescent="0.2">
      <c r="A454" s="314"/>
      <c r="B454" s="314"/>
      <c r="C454" s="314"/>
      <c r="D454" s="314"/>
      <c r="E454" s="314"/>
      <c r="F454" s="314"/>
      <c r="G454" s="324"/>
      <c r="H454" s="314"/>
      <c r="I454" s="314"/>
      <c r="J454" s="314"/>
      <c r="K454" s="314"/>
      <c r="L454" s="314"/>
      <c r="M454" s="314"/>
      <c r="N454" s="314"/>
      <c r="O454" s="314"/>
      <c r="P454" s="314"/>
      <c r="Q454" s="314"/>
      <c r="R454" s="314"/>
      <c r="S454" s="314"/>
      <c r="T454" s="314"/>
      <c r="U454" s="314"/>
      <c r="V454" s="314"/>
    </row>
    <row r="455" spans="1:22" ht="14.25" customHeight="1" x14ac:dyDescent="0.2">
      <c r="A455" s="314"/>
      <c r="B455" s="314"/>
      <c r="C455" s="314"/>
      <c r="D455" s="314"/>
      <c r="E455" s="314"/>
      <c r="F455" s="314"/>
      <c r="G455" s="324"/>
      <c r="H455" s="314"/>
      <c r="I455" s="314"/>
      <c r="J455" s="314"/>
      <c r="K455" s="314"/>
      <c r="L455" s="314"/>
      <c r="M455" s="314"/>
      <c r="N455" s="314"/>
      <c r="O455" s="314"/>
      <c r="P455" s="314"/>
      <c r="Q455" s="314"/>
      <c r="R455" s="314"/>
      <c r="S455" s="314"/>
      <c r="T455" s="314"/>
      <c r="U455" s="314"/>
      <c r="V455" s="314"/>
    </row>
    <row r="456" spans="1:22" ht="14.25" customHeight="1" x14ac:dyDescent="0.2">
      <c r="A456" s="314"/>
      <c r="B456" s="314"/>
      <c r="C456" s="314"/>
      <c r="D456" s="314"/>
      <c r="E456" s="314"/>
      <c r="F456" s="314"/>
      <c r="G456" s="324"/>
      <c r="H456" s="314"/>
      <c r="I456" s="314"/>
      <c r="J456" s="314"/>
      <c r="K456" s="314"/>
      <c r="L456" s="314"/>
      <c r="M456" s="314"/>
      <c r="N456" s="314"/>
      <c r="O456" s="314"/>
      <c r="P456" s="314"/>
      <c r="Q456" s="314"/>
      <c r="R456" s="314"/>
      <c r="S456" s="314"/>
      <c r="T456" s="314"/>
      <c r="U456" s="314"/>
      <c r="V456" s="314"/>
    </row>
    <row r="457" spans="1:22" ht="14.25" customHeight="1" x14ac:dyDescent="0.2">
      <c r="A457" s="314"/>
      <c r="B457" s="314"/>
      <c r="C457" s="314"/>
      <c r="D457" s="314"/>
      <c r="E457" s="314"/>
      <c r="F457" s="314"/>
      <c r="G457" s="324"/>
      <c r="H457" s="314"/>
      <c r="I457" s="314"/>
      <c r="J457" s="314"/>
      <c r="K457" s="314"/>
      <c r="L457" s="314"/>
      <c r="M457" s="314"/>
      <c r="N457" s="314"/>
      <c r="O457" s="314"/>
      <c r="P457" s="314"/>
      <c r="Q457" s="314"/>
      <c r="R457" s="314"/>
      <c r="S457" s="314"/>
      <c r="T457" s="314"/>
      <c r="U457" s="314"/>
      <c r="V457" s="314"/>
    </row>
    <row r="458" spans="1:22" ht="14.25" customHeight="1" x14ac:dyDescent="0.2">
      <c r="A458" s="314"/>
      <c r="B458" s="314"/>
      <c r="C458" s="314"/>
      <c r="D458" s="314"/>
      <c r="E458" s="314"/>
      <c r="F458" s="314"/>
      <c r="G458" s="324"/>
      <c r="H458" s="314"/>
      <c r="I458" s="314"/>
      <c r="J458" s="314"/>
      <c r="K458" s="314"/>
      <c r="L458" s="314"/>
      <c r="M458" s="314"/>
      <c r="N458" s="314"/>
      <c r="O458" s="314"/>
      <c r="P458" s="314"/>
      <c r="Q458" s="314"/>
      <c r="R458" s="314"/>
      <c r="S458" s="314"/>
      <c r="T458" s="314"/>
      <c r="U458" s="314"/>
      <c r="V458" s="314"/>
    </row>
    <row r="459" spans="1:22" ht="14.25" customHeight="1" x14ac:dyDescent="0.2">
      <c r="A459" s="314"/>
      <c r="B459" s="314"/>
      <c r="C459" s="314"/>
      <c r="D459" s="314"/>
      <c r="E459" s="314"/>
      <c r="F459" s="314"/>
      <c r="G459" s="324"/>
      <c r="H459" s="314"/>
      <c r="I459" s="314"/>
      <c r="J459" s="314"/>
      <c r="K459" s="314"/>
      <c r="L459" s="314"/>
      <c r="M459" s="314"/>
      <c r="N459" s="314"/>
      <c r="O459" s="314"/>
      <c r="P459" s="314"/>
      <c r="Q459" s="314"/>
      <c r="R459" s="314"/>
      <c r="S459" s="314"/>
      <c r="T459" s="314"/>
      <c r="U459" s="314"/>
      <c r="V459" s="314"/>
    </row>
    <row r="460" spans="1:22" ht="14.25" customHeight="1" x14ac:dyDescent="0.2">
      <c r="A460" s="314"/>
      <c r="B460" s="314"/>
      <c r="C460" s="314"/>
      <c r="D460" s="314"/>
      <c r="E460" s="314"/>
      <c r="F460" s="314"/>
      <c r="G460" s="324"/>
      <c r="H460" s="314"/>
      <c r="I460" s="314"/>
      <c r="J460" s="314"/>
      <c r="K460" s="314"/>
      <c r="L460" s="314"/>
      <c r="M460" s="314"/>
      <c r="N460" s="314"/>
      <c r="O460" s="314"/>
      <c r="P460" s="314"/>
      <c r="Q460" s="314"/>
      <c r="R460" s="314"/>
      <c r="S460" s="314"/>
      <c r="T460" s="314"/>
      <c r="U460" s="314"/>
      <c r="V460" s="314"/>
    </row>
    <row r="461" spans="1:22" ht="14.25" customHeight="1" x14ac:dyDescent="0.2">
      <c r="A461" s="314"/>
      <c r="B461" s="314"/>
      <c r="C461" s="314"/>
      <c r="D461" s="314"/>
      <c r="E461" s="314"/>
      <c r="F461" s="314"/>
      <c r="G461" s="324"/>
      <c r="H461" s="314"/>
      <c r="I461" s="314"/>
      <c r="J461" s="314"/>
      <c r="K461" s="314"/>
      <c r="L461" s="314"/>
      <c r="M461" s="314"/>
      <c r="N461" s="314"/>
      <c r="O461" s="314"/>
      <c r="P461" s="314"/>
      <c r="Q461" s="314"/>
      <c r="R461" s="314"/>
      <c r="S461" s="314"/>
      <c r="T461" s="314"/>
      <c r="U461" s="314"/>
      <c r="V461" s="314"/>
    </row>
    <row r="462" spans="1:22" ht="14.25" customHeight="1" x14ac:dyDescent="0.2">
      <c r="A462" s="314"/>
      <c r="B462" s="314"/>
      <c r="C462" s="314"/>
      <c r="D462" s="314"/>
      <c r="E462" s="314"/>
      <c r="F462" s="314"/>
      <c r="G462" s="324"/>
      <c r="H462" s="314"/>
      <c r="I462" s="314"/>
      <c r="J462" s="314"/>
      <c r="K462" s="314"/>
      <c r="L462" s="314"/>
      <c r="M462" s="314"/>
      <c r="N462" s="314"/>
      <c r="O462" s="314"/>
      <c r="P462" s="314"/>
      <c r="Q462" s="314"/>
      <c r="R462" s="314"/>
      <c r="S462" s="314"/>
      <c r="T462" s="314"/>
      <c r="U462" s="314"/>
      <c r="V462" s="314"/>
    </row>
    <row r="463" spans="1:22" ht="14.25" customHeight="1" x14ac:dyDescent="0.2">
      <c r="A463" s="314"/>
      <c r="B463" s="314"/>
      <c r="C463" s="314"/>
      <c r="D463" s="314"/>
      <c r="E463" s="314"/>
      <c r="F463" s="314"/>
      <c r="G463" s="324"/>
      <c r="H463" s="314"/>
      <c r="I463" s="314"/>
      <c r="J463" s="314"/>
      <c r="K463" s="314"/>
      <c r="L463" s="314"/>
      <c r="M463" s="314"/>
      <c r="N463" s="314"/>
      <c r="O463" s="314"/>
      <c r="P463" s="314"/>
      <c r="Q463" s="314"/>
      <c r="R463" s="314"/>
      <c r="S463" s="314"/>
      <c r="T463" s="314"/>
      <c r="U463" s="314"/>
      <c r="V463" s="314"/>
    </row>
    <row r="464" spans="1:22" ht="14.25" customHeight="1" x14ac:dyDescent="0.2">
      <c r="A464" s="314"/>
      <c r="B464" s="314"/>
      <c r="C464" s="314"/>
      <c r="D464" s="314"/>
      <c r="E464" s="314"/>
      <c r="F464" s="314"/>
      <c r="G464" s="324"/>
      <c r="H464" s="314"/>
      <c r="I464" s="314"/>
      <c r="J464" s="314"/>
      <c r="K464" s="314"/>
      <c r="L464" s="314"/>
      <c r="M464" s="314"/>
      <c r="N464" s="314"/>
      <c r="O464" s="314"/>
      <c r="P464" s="314"/>
      <c r="Q464" s="314"/>
      <c r="R464" s="314"/>
      <c r="S464" s="314"/>
      <c r="T464" s="314"/>
      <c r="U464" s="314"/>
      <c r="V464" s="314"/>
    </row>
    <row r="465" spans="1:22" ht="14.25" customHeight="1" x14ac:dyDescent="0.2">
      <c r="A465" s="314"/>
      <c r="B465" s="314"/>
      <c r="C465" s="314"/>
      <c r="D465" s="314"/>
      <c r="E465" s="314"/>
      <c r="F465" s="314"/>
      <c r="G465" s="324"/>
      <c r="H465" s="314"/>
      <c r="I465" s="314"/>
      <c r="J465" s="314"/>
      <c r="K465" s="314"/>
      <c r="L465" s="314"/>
      <c r="M465" s="314"/>
      <c r="N465" s="314"/>
      <c r="O465" s="314"/>
      <c r="P465" s="314"/>
      <c r="Q465" s="314"/>
      <c r="R465" s="314"/>
      <c r="S465" s="314"/>
      <c r="T465" s="314"/>
      <c r="U465" s="314"/>
      <c r="V465" s="314"/>
    </row>
    <row r="466" spans="1:22" ht="14.25" customHeight="1" x14ac:dyDescent="0.2">
      <c r="A466" s="314"/>
      <c r="B466" s="314"/>
      <c r="C466" s="314"/>
      <c r="D466" s="314"/>
      <c r="E466" s="314"/>
      <c r="F466" s="314"/>
      <c r="G466" s="324"/>
      <c r="H466" s="314"/>
      <c r="I466" s="314"/>
      <c r="J466" s="314"/>
      <c r="K466" s="314"/>
      <c r="L466" s="314"/>
      <c r="M466" s="314"/>
      <c r="N466" s="314"/>
      <c r="O466" s="314"/>
      <c r="P466" s="314"/>
      <c r="Q466" s="314"/>
      <c r="R466" s="314"/>
      <c r="S466" s="314"/>
      <c r="T466" s="314"/>
      <c r="U466" s="314"/>
      <c r="V466" s="314"/>
    </row>
    <row r="467" spans="1:22" ht="14.25" customHeight="1" x14ac:dyDescent="0.2">
      <c r="A467" s="314"/>
      <c r="B467" s="314"/>
      <c r="C467" s="314"/>
      <c r="D467" s="314"/>
      <c r="E467" s="314"/>
      <c r="F467" s="314"/>
      <c r="G467" s="324"/>
      <c r="H467" s="314"/>
      <c r="I467" s="314"/>
      <c r="J467" s="314"/>
      <c r="K467" s="314"/>
      <c r="L467" s="314"/>
      <c r="M467" s="314"/>
      <c r="N467" s="314"/>
      <c r="O467" s="314"/>
      <c r="P467" s="314"/>
      <c r="Q467" s="314"/>
      <c r="R467" s="314"/>
      <c r="S467" s="314"/>
      <c r="T467" s="314"/>
      <c r="U467" s="314"/>
      <c r="V467" s="314"/>
    </row>
    <row r="468" spans="1:22" ht="14.25" customHeight="1" x14ac:dyDescent="0.2">
      <c r="A468" s="314"/>
      <c r="B468" s="314"/>
      <c r="C468" s="314"/>
      <c r="D468" s="314"/>
      <c r="E468" s="314"/>
      <c r="F468" s="314"/>
      <c r="G468" s="324"/>
      <c r="H468" s="314"/>
      <c r="I468" s="314"/>
      <c r="J468" s="314"/>
      <c r="K468" s="314"/>
      <c r="L468" s="314"/>
      <c r="M468" s="314"/>
      <c r="N468" s="314"/>
      <c r="O468" s="314"/>
      <c r="P468" s="314"/>
      <c r="Q468" s="314"/>
      <c r="R468" s="314"/>
      <c r="S468" s="314"/>
      <c r="T468" s="314"/>
      <c r="U468" s="314"/>
      <c r="V468" s="314"/>
    </row>
    <row r="469" spans="1:22" ht="14.25" customHeight="1" x14ac:dyDescent="0.2">
      <c r="A469" s="314"/>
      <c r="B469" s="314"/>
      <c r="C469" s="314"/>
      <c r="D469" s="314"/>
      <c r="E469" s="314"/>
      <c r="F469" s="314"/>
      <c r="G469" s="324"/>
      <c r="H469" s="314"/>
      <c r="I469" s="314"/>
      <c r="J469" s="314"/>
      <c r="K469" s="314"/>
      <c r="L469" s="314"/>
      <c r="M469" s="314"/>
      <c r="N469" s="314"/>
      <c r="O469" s="314"/>
      <c r="P469" s="314"/>
      <c r="Q469" s="314"/>
      <c r="R469" s="314"/>
      <c r="S469" s="314"/>
      <c r="T469" s="314"/>
      <c r="U469" s="314"/>
      <c r="V469" s="314"/>
    </row>
    <row r="470" spans="1:22" ht="14.25" customHeight="1" x14ac:dyDescent="0.2">
      <c r="A470" s="314"/>
      <c r="B470" s="314"/>
      <c r="C470" s="314"/>
      <c r="D470" s="314"/>
      <c r="E470" s="314"/>
      <c r="F470" s="314"/>
      <c r="G470" s="324"/>
      <c r="H470" s="314"/>
      <c r="I470" s="314"/>
      <c r="J470" s="314"/>
      <c r="K470" s="314"/>
      <c r="L470" s="314"/>
      <c r="M470" s="314"/>
      <c r="N470" s="314"/>
      <c r="O470" s="314"/>
      <c r="P470" s="314"/>
      <c r="Q470" s="314"/>
      <c r="R470" s="314"/>
      <c r="S470" s="314"/>
      <c r="T470" s="314"/>
      <c r="U470" s="314"/>
      <c r="V470" s="314"/>
    </row>
    <row r="471" spans="1:22" ht="14.25" customHeight="1" x14ac:dyDescent="0.2">
      <c r="A471" s="314"/>
      <c r="B471" s="314"/>
      <c r="C471" s="314"/>
      <c r="D471" s="314"/>
      <c r="E471" s="314"/>
      <c r="F471" s="314"/>
      <c r="G471" s="324"/>
      <c r="H471" s="314"/>
      <c r="I471" s="314"/>
      <c r="J471" s="314"/>
      <c r="K471" s="314"/>
      <c r="L471" s="314"/>
      <c r="M471" s="314"/>
      <c r="N471" s="314"/>
      <c r="O471" s="314"/>
      <c r="P471" s="314"/>
      <c r="Q471" s="314"/>
      <c r="R471" s="314"/>
      <c r="S471" s="314"/>
      <c r="T471" s="314"/>
      <c r="U471" s="314"/>
      <c r="V471" s="314"/>
    </row>
    <row r="472" spans="1:22" ht="14.25" customHeight="1" x14ac:dyDescent="0.2">
      <c r="A472" s="314"/>
      <c r="B472" s="314"/>
      <c r="C472" s="314"/>
      <c r="D472" s="314"/>
      <c r="E472" s="314"/>
      <c r="F472" s="314"/>
      <c r="G472" s="324"/>
      <c r="H472" s="314"/>
      <c r="I472" s="314"/>
      <c r="J472" s="314"/>
      <c r="K472" s="314"/>
      <c r="L472" s="314"/>
      <c r="M472" s="314"/>
      <c r="N472" s="314"/>
      <c r="O472" s="314"/>
      <c r="P472" s="314"/>
      <c r="Q472" s="314"/>
      <c r="R472" s="314"/>
      <c r="S472" s="314"/>
      <c r="T472" s="314"/>
      <c r="U472" s="314"/>
      <c r="V472" s="314"/>
    </row>
    <row r="473" spans="1:22" ht="14.25" customHeight="1" x14ac:dyDescent="0.2">
      <c r="A473" s="314"/>
      <c r="B473" s="314"/>
      <c r="C473" s="314"/>
      <c r="D473" s="314"/>
      <c r="E473" s="314"/>
      <c r="F473" s="314"/>
      <c r="G473" s="324"/>
      <c r="H473" s="314"/>
      <c r="I473" s="314"/>
      <c r="J473" s="314"/>
      <c r="K473" s="314"/>
      <c r="L473" s="314"/>
      <c r="M473" s="314"/>
      <c r="N473" s="314"/>
      <c r="O473" s="314"/>
      <c r="P473" s="314"/>
      <c r="Q473" s="314"/>
      <c r="R473" s="314"/>
      <c r="S473" s="314"/>
      <c r="T473" s="314"/>
      <c r="U473" s="314"/>
      <c r="V473" s="314"/>
    </row>
    <row r="474" spans="1:22" ht="14.25" customHeight="1" x14ac:dyDescent="0.2">
      <c r="A474" s="314"/>
      <c r="B474" s="314"/>
      <c r="C474" s="314"/>
      <c r="D474" s="314"/>
      <c r="E474" s="314"/>
      <c r="F474" s="314"/>
      <c r="G474" s="324"/>
      <c r="H474" s="314"/>
      <c r="I474" s="314"/>
      <c r="J474" s="314"/>
      <c r="K474" s="314"/>
      <c r="L474" s="314"/>
      <c r="M474" s="314"/>
      <c r="N474" s="314"/>
      <c r="O474" s="314"/>
      <c r="P474" s="314"/>
      <c r="Q474" s="314"/>
      <c r="R474" s="314"/>
      <c r="S474" s="314"/>
      <c r="T474" s="314"/>
      <c r="U474" s="314"/>
      <c r="V474" s="314"/>
    </row>
    <row r="475" spans="1:22" ht="14.25" customHeight="1" x14ac:dyDescent="0.2">
      <c r="A475" s="314"/>
      <c r="B475" s="314"/>
      <c r="C475" s="314"/>
      <c r="D475" s="314"/>
      <c r="E475" s="314"/>
      <c r="F475" s="314"/>
      <c r="G475" s="324"/>
      <c r="H475" s="314"/>
      <c r="I475" s="314"/>
      <c r="J475" s="314"/>
      <c r="K475" s="314"/>
      <c r="L475" s="314"/>
      <c r="M475" s="314"/>
      <c r="N475" s="314"/>
      <c r="O475" s="314"/>
      <c r="P475" s="314"/>
      <c r="Q475" s="314"/>
      <c r="R475" s="314"/>
      <c r="S475" s="314"/>
      <c r="T475" s="314"/>
      <c r="U475" s="314"/>
      <c r="V475" s="314"/>
    </row>
    <row r="476" spans="1:22" ht="14.25" customHeight="1" x14ac:dyDescent="0.2">
      <c r="A476" s="314"/>
      <c r="B476" s="314"/>
      <c r="C476" s="314"/>
      <c r="D476" s="314"/>
      <c r="E476" s="314"/>
      <c r="F476" s="314"/>
      <c r="G476" s="324"/>
      <c r="H476" s="314"/>
      <c r="I476" s="314"/>
      <c r="J476" s="314"/>
      <c r="K476" s="314"/>
      <c r="L476" s="314"/>
      <c r="M476" s="314"/>
      <c r="N476" s="314"/>
      <c r="O476" s="314"/>
      <c r="P476" s="314"/>
      <c r="Q476" s="314"/>
      <c r="R476" s="314"/>
      <c r="S476" s="314"/>
      <c r="T476" s="314"/>
      <c r="U476" s="314"/>
      <c r="V476" s="314"/>
    </row>
    <row r="477" spans="1:22" ht="14.25" customHeight="1" x14ac:dyDescent="0.2">
      <c r="A477" s="314"/>
      <c r="B477" s="314"/>
      <c r="C477" s="314"/>
      <c r="D477" s="314"/>
      <c r="E477" s="314"/>
      <c r="F477" s="314"/>
      <c r="G477" s="324"/>
      <c r="H477" s="314"/>
      <c r="I477" s="314"/>
      <c r="J477" s="314"/>
      <c r="K477" s="314"/>
      <c r="L477" s="314"/>
      <c r="M477" s="314"/>
      <c r="N477" s="314"/>
      <c r="O477" s="314"/>
      <c r="P477" s="314"/>
      <c r="Q477" s="314"/>
      <c r="R477" s="314"/>
      <c r="S477" s="314"/>
      <c r="T477" s="314"/>
      <c r="U477" s="314"/>
      <c r="V477" s="314"/>
    </row>
    <row r="478" spans="1:22" ht="14.25" customHeight="1" x14ac:dyDescent="0.2">
      <c r="A478" s="314"/>
      <c r="B478" s="314"/>
      <c r="C478" s="314"/>
      <c r="D478" s="314"/>
      <c r="E478" s="314"/>
      <c r="F478" s="314"/>
      <c r="G478" s="324"/>
      <c r="H478" s="314"/>
      <c r="I478" s="314"/>
      <c r="J478" s="314"/>
      <c r="K478" s="314"/>
      <c r="L478" s="314"/>
      <c r="M478" s="314"/>
      <c r="N478" s="314"/>
      <c r="O478" s="314"/>
      <c r="P478" s="314"/>
      <c r="Q478" s="314"/>
      <c r="R478" s="314"/>
      <c r="S478" s="314"/>
      <c r="T478" s="314"/>
      <c r="U478" s="314"/>
      <c r="V478" s="314"/>
    </row>
    <row r="479" spans="1:22" ht="14.25" customHeight="1" x14ac:dyDescent="0.2">
      <c r="A479" s="314"/>
      <c r="B479" s="314"/>
      <c r="C479" s="314"/>
      <c r="D479" s="314"/>
      <c r="E479" s="314"/>
      <c r="F479" s="314"/>
      <c r="G479" s="324"/>
      <c r="H479" s="314"/>
      <c r="I479" s="314"/>
      <c r="J479" s="314"/>
      <c r="K479" s="314"/>
      <c r="L479" s="314"/>
      <c r="M479" s="314"/>
      <c r="N479" s="314"/>
      <c r="O479" s="314"/>
      <c r="P479" s="314"/>
      <c r="Q479" s="314"/>
      <c r="R479" s="314"/>
      <c r="S479" s="314"/>
      <c r="T479" s="314"/>
      <c r="U479" s="314"/>
      <c r="V479" s="314"/>
    </row>
    <row r="480" spans="1:22" ht="14.25" customHeight="1" x14ac:dyDescent="0.2">
      <c r="A480" s="314"/>
      <c r="B480" s="314"/>
      <c r="C480" s="314"/>
      <c r="D480" s="314"/>
      <c r="E480" s="314"/>
      <c r="F480" s="314"/>
      <c r="G480" s="324"/>
      <c r="H480" s="314"/>
      <c r="I480" s="314"/>
      <c r="J480" s="314"/>
      <c r="K480" s="314"/>
      <c r="L480" s="314"/>
      <c r="M480" s="314"/>
      <c r="N480" s="314"/>
      <c r="O480" s="314"/>
      <c r="P480" s="314"/>
      <c r="Q480" s="314"/>
      <c r="R480" s="314"/>
      <c r="S480" s="314"/>
      <c r="T480" s="314"/>
      <c r="U480" s="314"/>
      <c r="V480" s="314"/>
    </row>
    <row r="481" spans="1:22" ht="14.25" customHeight="1" x14ac:dyDescent="0.2">
      <c r="A481" s="314"/>
      <c r="B481" s="314"/>
      <c r="C481" s="314"/>
      <c r="D481" s="314"/>
      <c r="E481" s="314"/>
      <c r="F481" s="314"/>
      <c r="G481" s="324"/>
      <c r="H481" s="314"/>
      <c r="I481" s="314"/>
      <c r="J481" s="314"/>
      <c r="K481" s="314"/>
      <c r="L481" s="314"/>
      <c r="M481" s="314"/>
      <c r="N481" s="314"/>
      <c r="O481" s="314"/>
      <c r="P481" s="314"/>
      <c r="Q481" s="314"/>
      <c r="R481" s="314"/>
      <c r="S481" s="314"/>
      <c r="T481" s="314"/>
      <c r="U481" s="314"/>
      <c r="V481" s="314"/>
    </row>
    <row r="482" spans="1:22" ht="14.25" customHeight="1" x14ac:dyDescent="0.2">
      <c r="A482" s="314"/>
      <c r="B482" s="314"/>
      <c r="C482" s="314"/>
      <c r="D482" s="314"/>
      <c r="E482" s="314"/>
      <c r="F482" s="314"/>
      <c r="G482" s="324"/>
      <c r="H482" s="314"/>
      <c r="I482" s="314"/>
      <c r="J482" s="314"/>
      <c r="K482" s="314"/>
      <c r="L482" s="314"/>
      <c r="M482" s="314"/>
      <c r="N482" s="314"/>
      <c r="O482" s="314"/>
      <c r="P482" s="314"/>
      <c r="Q482" s="314"/>
      <c r="R482" s="314"/>
      <c r="S482" s="314"/>
      <c r="T482" s="314"/>
      <c r="U482" s="314"/>
      <c r="V482" s="314"/>
    </row>
    <row r="483" spans="1:22" ht="14.25" customHeight="1" x14ac:dyDescent="0.2">
      <c r="A483" s="314"/>
      <c r="B483" s="314"/>
      <c r="C483" s="314"/>
      <c r="D483" s="314"/>
      <c r="E483" s="314"/>
      <c r="F483" s="314"/>
      <c r="G483" s="324"/>
      <c r="H483" s="314"/>
      <c r="I483" s="314"/>
      <c r="J483" s="314"/>
      <c r="K483" s="314"/>
      <c r="L483" s="314"/>
      <c r="M483" s="314"/>
      <c r="N483" s="314"/>
      <c r="O483" s="314"/>
      <c r="P483" s="314"/>
      <c r="Q483" s="314"/>
      <c r="R483" s="314"/>
      <c r="S483" s="314"/>
      <c r="T483" s="314"/>
      <c r="U483" s="314"/>
      <c r="V483" s="314"/>
    </row>
    <row r="484" spans="1:22" ht="14.25" customHeight="1" x14ac:dyDescent="0.2">
      <c r="A484" s="314"/>
      <c r="B484" s="314"/>
      <c r="C484" s="314"/>
      <c r="D484" s="314"/>
      <c r="E484" s="314"/>
      <c r="F484" s="314"/>
      <c r="G484" s="324"/>
      <c r="H484" s="314"/>
      <c r="I484" s="314"/>
      <c r="J484" s="314"/>
      <c r="K484" s="314"/>
      <c r="L484" s="314"/>
      <c r="M484" s="314"/>
      <c r="N484" s="314"/>
      <c r="O484" s="314"/>
      <c r="P484" s="314"/>
      <c r="Q484" s="314"/>
      <c r="R484" s="314"/>
      <c r="S484" s="314"/>
      <c r="T484" s="314"/>
      <c r="U484" s="314"/>
      <c r="V484" s="314"/>
    </row>
    <row r="485" spans="1:22" ht="14.25" customHeight="1" x14ac:dyDescent="0.2">
      <c r="A485" s="314"/>
      <c r="B485" s="314"/>
      <c r="C485" s="314"/>
      <c r="D485" s="314"/>
      <c r="E485" s="314"/>
      <c r="F485" s="314"/>
      <c r="G485" s="324"/>
      <c r="H485" s="314"/>
      <c r="I485" s="314"/>
      <c r="J485" s="314"/>
      <c r="K485" s="314"/>
      <c r="L485" s="314"/>
      <c r="M485" s="314"/>
      <c r="N485" s="314"/>
      <c r="O485" s="314"/>
      <c r="P485" s="314"/>
      <c r="Q485" s="314"/>
      <c r="R485" s="314"/>
      <c r="S485" s="314"/>
      <c r="T485" s="314"/>
      <c r="U485" s="314"/>
      <c r="V485" s="314"/>
    </row>
    <row r="486" spans="1:22" ht="14.25" customHeight="1" x14ac:dyDescent="0.2">
      <c r="A486" s="314"/>
      <c r="B486" s="314"/>
      <c r="C486" s="314"/>
      <c r="D486" s="314"/>
      <c r="E486" s="314"/>
      <c r="F486" s="314"/>
      <c r="G486" s="324"/>
      <c r="H486" s="314"/>
      <c r="I486" s="314"/>
      <c r="J486" s="314"/>
      <c r="K486" s="314"/>
      <c r="L486" s="314"/>
      <c r="M486" s="314"/>
      <c r="N486" s="314"/>
      <c r="O486" s="314"/>
      <c r="P486" s="314"/>
      <c r="Q486" s="314"/>
      <c r="R486" s="314"/>
      <c r="S486" s="314"/>
      <c r="T486" s="314"/>
      <c r="U486" s="314"/>
      <c r="V486" s="314"/>
    </row>
    <row r="487" spans="1:22" ht="14.25" customHeight="1" x14ac:dyDescent="0.2">
      <c r="A487" s="314"/>
      <c r="B487" s="314"/>
      <c r="C487" s="314"/>
      <c r="D487" s="314"/>
      <c r="E487" s="314"/>
      <c r="F487" s="314"/>
      <c r="G487" s="324"/>
      <c r="H487" s="314"/>
      <c r="I487" s="314"/>
      <c r="J487" s="314"/>
      <c r="K487" s="314"/>
      <c r="L487" s="314"/>
      <c r="M487" s="314"/>
      <c r="N487" s="314"/>
      <c r="O487" s="314"/>
      <c r="P487" s="314"/>
      <c r="Q487" s="314"/>
      <c r="R487" s="314"/>
      <c r="S487" s="314"/>
      <c r="T487" s="314"/>
      <c r="U487" s="314"/>
      <c r="V487" s="314"/>
    </row>
    <row r="488" spans="1:22" ht="14.25" customHeight="1" x14ac:dyDescent="0.2">
      <c r="A488" s="314"/>
      <c r="B488" s="314"/>
      <c r="C488" s="314"/>
      <c r="D488" s="314"/>
      <c r="E488" s="314"/>
      <c r="F488" s="314"/>
      <c r="G488" s="324"/>
      <c r="H488" s="314"/>
      <c r="I488" s="314"/>
      <c r="J488" s="314"/>
      <c r="K488" s="314"/>
      <c r="L488" s="314"/>
      <c r="M488" s="314"/>
      <c r="N488" s="314"/>
      <c r="O488" s="314"/>
      <c r="P488" s="314"/>
      <c r="Q488" s="314"/>
      <c r="R488" s="314"/>
      <c r="S488" s="314"/>
      <c r="T488" s="314"/>
      <c r="U488" s="314"/>
      <c r="V488" s="314"/>
    </row>
    <row r="489" spans="1:22" ht="14.25" customHeight="1" x14ac:dyDescent="0.2">
      <c r="A489" s="314"/>
      <c r="B489" s="314"/>
      <c r="C489" s="314"/>
      <c r="D489" s="314"/>
      <c r="E489" s="314"/>
      <c r="F489" s="314"/>
      <c r="G489" s="324"/>
      <c r="H489" s="314"/>
      <c r="I489" s="314"/>
      <c r="J489" s="314"/>
      <c r="K489" s="314"/>
      <c r="L489" s="314"/>
      <c r="M489" s="314"/>
      <c r="N489" s="314"/>
      <c r="O489" s="314"/>
      <c r="P489" s="314"/>
      <c r="Q489" s="314"/>
      <c r="R489" s="314"/>
      <c r="S489" s="314"/>
      <c r="T489" s="314"/>
      <c r="U489" s="314"/>
      <c r="V489" s="314"/>
    </row>
    <row r="490" spans="1:22" ht="14.25" customHeight="1" x14ac:dyDescent="0.2">
      <c r="A490" s="314"/>
      <c r="B490" s="314"/>
      <c r="C490" s="314"/>
      <c r="D490" s="314"/>
      <c r="E490" s="314"/>
      <c r="F490" s="314"/>
      <c r="G490" s="324"/>
      <c r="H490" s="314"/>
      <c r="I490" s="314"/>
      <c r="J490" s="314"/>
      <c r="K490" s="314"/>
      <c r="L490" s="314"/>
      <c r="M490" s="314"/>
      <c r="N490" s="314"/>
      <c r="O490" s="314"/>
      <c r="P490" s="314"/>
      <c r="Q490" s="314"/>
      <c r="R490" s="314"/>
      <c r="S490" s="314"/>
      <c r="T490" s="314"/>
      <c r="U490" s="314"/>
      <c r="V490" s="314"/>
    </row>
    <row r="491" spans="1:22" ht="14.25" customHeight="1" x14ac:dyDescent="0.2">
      <c r="A491" s="314"/>
      <c r="B491" s="314"/>
      <c r="C491" s="314"/>
      <c r="D491" s="314"/>
      <c r="E491" s="314"/>
      <c r="F491" s="314"/>
      <c r="G491" s="324"/>
      <c r="H491" s="314"/>
      <c r="I491" s="314"/>
      <c r="J491" s="314"/>
      <c r="K491" s="314"/>
      <c r="L491" s="314"/>
      <c r="M491" s="314"/>
      <c r="N491" s="314"/>
      <c r="O491" s="314"/>
      <c r="P491" s="314"/>
      <c r="Q491" s="314"/>
      <c r="R491" s="314"/>
      <c r="S491" s="314"/>
      <c r="T491" s="314"/>
      <c r="U491" s="314"/>
      <c r="V491" s="314"/>
    </row>
    <row r="492" spans="1:22" ht="14.25" customHeight="1" x14ac:dyDescent="0.2">
      <c r="A492" s="314"/>
      <c r="B492" s="314"/>
      <c r="C492" s="314"/>
      <c r="D492" s="314"/>
      <c r="E492" s="314"/>
      <c r="F492" s="314"/>
      <c r="G492" s="324"/>
      <c r="H492" s="314"/>
      <c r="I492" s="314"/>
      <c r="J492" s="314"/>
      <c r="K492" s="314"/>
      <c r="L492" s="314"/>
      <c r="M492" s="314"/>
      <c r="N492" s="314"/>
      <c r="O492" s="314"/>
      <c r="P492" s="314"/>
      <c r="Q492" s="314"/>
      <c r="R492" s="314"/>
      <c r="S492" s="314"/>
      <c r="T492" s="314"/>
      <c r="U492" s="314"/>
      <c r="V492" s="314"/>
    </row>
    <row r="493" spans="1:22" ht="14.25" customHeight="1" x14ac:dyDescent="0.2">
      <c r="A493" s="314"/>
      <c r="B493" s="314"/>
      <c r="C493" s="314"/>
      <c r="D493" s="314"/>
      <c r="E493" s="314"/>
      <c r="F493" s="314"/>
      <c r="G493" s="324"/>
      <c r="H493" s="314"/>
      <c r="I493" s="314"/>
      <c r="J493" s="314"/>
      <c r="K493" s="314"/>
      <c r="L493" s="314"/>
      <c r="M493" s="314"/>
      <c r="N493" s="314"/>
      <c r="O493" s="314"/>
      <c r="P493" s="314"/>
      <c r="Q493" s="314"/>
      <c r="R493" s="314"/>
      <c r="S493" s="314"/>
      <c r="T493" s="314"/>
      <c r="U493" s="314"/>
      <c r="V493" s="314"/>
    </row>
    <row r="494" spans="1:22" ht="14.25" customHeight="1" x14ac:dyDescent="0.2">
      <c r="A494" s="314"/>
      <c r="B494" s="314"/>
      <c r="C494" s="314"/>
      <c r="D494" s="314"/>
      <c r="E494" s="314"/>
      <c r="F494" s="314"/>
      <c r="G494" s="324"/>
      <c r="H494" s="314"/>
      <c r="I494" s="314"/>
      <c r="J494" s="314"/>
      <c r="K494" s="314"/>
      <c r="L494" s="314"/>
      <c r="M494" s="314"/>
      <c r="N494" s="314"/>
      <c r="O494" s="314"/>
      <c r="P494" s="314"/>
      <c r="Q494" s="314"/>
      <c r="R494" s="314"/>
      <c r="S494" s="314"/>
      <c r="T494" s="314"/>
      <c r="U494" s="314"/>
      <c r="V494" s="314"/>
    </row>
    <row r="495" spans="1:22" ht="14.25" customHeight="1" x14ac:dyDescent="0.2">
      <c r="A495" s="314"/>
      <c r="B495" s="314"/>
      <c r="C495" s="314"/>
      <c r="D495" s="314"/>
      <c r="E495" s="314"/>
      <c r="F495" s="314"/>
      <c r="G495" s="324"/>
      <c r="H495" s="314"/>
      <c r="I495" s="314"/>
      <c r="J495" s="314"/>
      <c r="K495" s="314"/>
      <c r="L495" s="314"/>
      <c r="M495" s="314"/>
      <c r="N495" s="314"/>
      <c r="O495" s="314"/>
      <c r="P495" s="314"/>
      <c r="Q495" s="314"/>
      <c r="R495" s="314"/>
      <c r="S495" s="314"/>
      <c r="T495" s="314"/>
      <c r="U495" s="314"/>
      <c r="V495" s="314"/>
    </row>
    <row r="496" spans="1:22" ht="14.25" customHeight="1" x14ac:dyDescent="0.2">
      <c r="A496" s="314"/>
      <c r="B496" s="314"/>
      <c r="C496" s="314"/>
      <c r="D496" s="314"/>
      <c r="E496" s="314"/>
      <c r="F496" s="314"/>
      <c r="G496" s="324"/>
      <c r="H496" s="314"/>
      <c r="I496" s="314"/>
      <c r="J496" s="314"/>
      <c r="K496" s="314"/>
      <c r="L496" s="314"/>
      <c r="M496" s="314"/>
      <c r="N496" s="314"/>
      <c r="O496" s="314"/>
      <c r="P496" s="314"/>
      <c r="Q496" s="314"/>
      <c r="R496" s="314"/>
      <c r="S496" s="314"/>
      <c r="T496" s="314"/>
      <c r="U496" s="314"/>
      <c r="V496" s="314"/>
    </row>
    <row r="497" spans="1:22" ht="14.25" customHeight="1" x14ac:dyDescent="0.2">
      <c r="A497" s="314"/>
      <c r="B497" s="314"/>
      <c r="C497" s="314"/>
      <c r="D497" s="314"/>
      <c r="E497" s="314"/>
      <c r="F497" s="314"/>
      <c r="G497" s="324"/>
      <c r="H497" s="314"/>
      <c r="I497" s="314"/>
      <c r="J497" s="314"/>
      <c r="K497" s="314"/>
      <c r="L497" s="314"/>
      <c r="M497" s="314"/>
      <c r="N497" s="314"/>
      <c r="O497" s="314"/>
      <c r="P497" s="314"/>
      <c r="Q497" s="314"/>
      <c r="R497" s="314"/>
      <c r="S497" s="314"/>
      <c r="T497" s="314"/>
      <c r="U497" s="314"/>
      <c r="V497" s="314"/>
    </row>
    <row r="498" spans="1:22" ht="14.25" customHeight="1" x14ac:dyDescent="0.2">
      <c r="A498" s="314"/>
      <c r="B498" s="314"/>
      <c r="C498" s="314"/>
      <c r="D498" s="314"/>
      <c r="E498" s="314"/>
      <c r="F498" s="314"/>
      <c r="G498" s="324"/>
      <c r="H498" s="314"/>
      <c r="I498" s="314"/>
      <c r="J498" s="314"/>
      <c r="K498" s="314"/>
      <c r="L498" s="314"/>
      <c r="M498" s="314"/>
      <c r="N498" s="314"/>
      <c r="O498" s="314"/>
      <c r="P498" s="314"/>
      <c r="Q498" s="314"/>
      <c r="R498" s="314"/>
      <c r="S498" s="314"/>
      <c r="T498" s="314"/>
      <c r="U498" s="314"/>
      <c r="V498" s="314"/>
    </row>
    <row r="499" spans="1:22" ht="14.25" customHeight="1" x14ac:dyDescent="0.2">
      <c r="A499" s="314"/>
      <c r="B499" s="314"/>
      <c r="C499" s="314"/>
      <c r="D499" s="314"/>
      <c r="E499" s="314"/>
      <c r="F499" s="314"/>
      <c r="G499" s="324"/>
      <c r="H499" s="314"/>
      <c r="I499" s="314"/>
      <c r="J499" s="314"/>
      <c r="K499" s="314"/>
      <c r="L499" s="314"/>
      <c r="M499" s="314"/>
      <c r="N499" s="314"/>
      <c r="O499" s="314"/>
      <c r="P499" s="314"/>
      <c r="Q499" s="314"/>
      <c r="R499" s="314"/>
      <c r="S499" s="314"/>
      <c r="T499" s="314"/>
      <c r="U499" s="314"/>
      <c r="V499" s="314"/>
    </row>
    <row r="500" spans="1:22" ht="14.25" customHeight="1" x14ac:dyDescent="0.2">
      <c r="A500" s="314"/>
      <c r="B500" s="314"/>
      <c r="C500" s="314"/>
      <c r="D500" s="314"/>
      <c r="E500" s="314"/>
      <c r="F500" s="314"/>
      <c r="G500" s="324"/>
      <c r="H500" s="314"/>
      <c r="I500" s="314"/>
      <c r="J500" s="314"/>
      <c r="K500" s="314"/>
      <c r="L500" s="314"/>
      <c r="M500" s="314"/>
      <c r="N500" s="314"/>
      <c r="O500" s="314"/>
      <c r="P500" s="314"/>
      <c r="Q500" s="314"/>
      <c r="R500" s="314"/>
      <c r="S500" s="314"/>
      <c r="T500" s="314"/>
      <c r="U500" s="314"/>
      <c r="V500" s="314"/>
    </row>
    <row r="501" spans="1:22" ht="14.25" customHeight="1" x14ac:dyDescent="0.2">
      <c r="A501" s="314"/>
      <c r="B501" s="314"/>
      <c r="C501" s="314"/>
      <c r="D501" s="314"/>
      <c r="E501" s="314"/>
      <c r="F501" s="314"/>
      <c r="G501" s="324"/>
      <c r="H501" s="314"/>
      <c r="I501" s="314"/>
      <c r="J501" s="314"/>
      <c r="K501" s="314"/>
      <c r="L501" s="314"/>
      <c r="M501" s="314"/>
      <c r="N501" s="314"/>
      <c r="O501" s="314"/>
      <c r="P501" s="314"/>
      <c r="Q501" s="314"/>
      <c r="R501" s="314"/>
      <c r="S501" s="314"/>
      <c r="T501" s="314"/>
      <c r="U501" s="314"/>
      <c r="V501" s="314"/>
    </row>
    <row r="502" spans="1:22" ht="14.25" customHeight="1" x14ac:dyDescent="0.2">
      <c r="A502" s="314"/>
      <c r="B502" s="314"/>
      <c r="C502" s="314"/>
      <c r="D502" s="314"/>
      <c r="E502" s="314"/>
      <c r="F502" s="314"/>
      <c r="G502" s="324"/>
      <c r="H502" s="314"/>
      <c r="I502" s="314"/>
      <c r="J502" s="314"/>
      <c r="K502" s="314"/>
      <c r="L502" s="314"/>
      <c r="M502" s="314"/>
      <c r="N502" s="314"/>
      <c r="O502" s="314"/>
      <c r="P502" s="314"/>
      <c r="Q502" s="314"/>
      <c r="R502" s="314"/>
      <c r="S502" s="314"/>
      <c r="T502" s="314"/>
      <c r="U502" s="314"/>
      <c r="V502" s="314"/>
    </row>
    <row r="503" spans="1:22" ht="14.25" customHeight="1" x14ac:dyDescent="0.2">
      <c r="A503" s="314"/>
      <c r="B503" s="314"/>
      <c r="C503" s="314"/>
      <c r="D503" s="314"/>
      <c r="E503" s="314"/>
      <c r="F503" s="314"/>
      <c r="G503" s="324"/>
      <c r="H503" s="314"/>
      <c r="I503" s="314"/>
      <c r="J503" s="314"/>
      <c r="K503" s="314"/>
      <c r="L503" s="314"/>
      <c r="M503" s="314"/>
      <c r="N503" s="314"/>
      <c r="O503" s="314"/>
      <c r="P503" s="314"/>
      <c r="Q503" s="314"/>
      <c r="R503" s="314"/>
      <c r="S503" s="314"/>
      <c r="T503" s="314"/>
      <c r="U503" s="314"/>
      <c r="V503" s="314"/>
    </row>
    <row r="504" spans="1:22" ht="14.25" customHeight="1" x14ac:dyDescent="0.2">
      <c r="A504" s="314"/>
      <c r="B504" s="314"/>
      <c r="C504" s="314"/>
      <c r="D504" s="314"/>
      <c r="E504" s="314"/>
      <c r="F504" s="314"/>
      <c r="G504" s="324"/>
      <c r="H504" s="314"/>
      <c r="I504" s="314"/>
      <c r="J504" s="314"/>
      <c r="K504" s="314"/>
      <c r="L504" s="314"/>
      <c r="M504" s="314"/>
      <c r="N504" s="314"/>
      <c r="O504" s="314"/>
      <c r="P504" s="314"/>
      <c r="Q504" s="314"/>
      <c r="R504" s="314"/>
      <c r="S504" s="314"/>
      <c r="T504" s="314"/>
      <c r="U504" s="314"/>
      <c r="V504" s="314"/>
    </row>
    <row r="505" spans="1:22" ht="14.25" customHeight="1" x14ac:dyDescent="0.2">
      <c r="A505" s="314"/>
      <c r="B505" s="314"/>
      <c r="C505" s="314"/>
      <c r="D505" s="314"/>
      <c r="E505" s="314"/>
      <c r="F505" s="314"/>
      <c r="G505" s="324"/>
      <c r="H505" s="314"/>
      <c r="I505" s="314"/>
      <c r="J505" s="314"/>
      <c r="K505" s="314"/>
      <c r="L505" s="314"/>
      <c r="M505" s="314"/>
      <c r="N505" s="314"/>
      <c r="O505" s="314"/>
      <c r="P505" s="314"/>
      <c r="Q505" s="314"/>
      <c r="R505" s="314"/>
      <c r="S505" s="314"/>
      <c r="T505" s="314"/>
      <c r="U505" s="314"/>
      <c r="V505" s="314"/>
    </row>
    <row r="506" spans="1:22" ht="14.25" customHeight="1" x14ac:dyDescent="0.2">
      <c r="A506" s="314"/>
      <c r="B506" s="314"/>
      <c r="C506" s="314"/>
      <c r="D506" s="314"/>
      <c r="E506" s="314"/>
      <c r="F506" s="314"/>
      <c r="G506" s="324"/>
      <c r="H506" s="314"/>
      <c r="I506" s="314"/>
      <c r="J506" s="314"/>
      <c r="K506" s="314"/>
      <c r="L506" s="314"/>
      <c r="M506" s="314"/>
      <c r="N506" s="314"/>
      <c r="O506" s="314"/>
      <c r="P506" s="314"/>
      <c r="Q506" s="314"/>
      <c r="R506" s="314"/>
      <c r="S506" s="314"/>
      <c r="T506" s="314"/>
      <c r="U506" s="314"/>
      <c r="V506" s="314"/>
    </row>
    <row r="507" spans="1:22" ht="14.25" customHeight="1" x14ac:dyDescent="0.2">
      <c r="A507" s="314"/>
      <c r="B507" s="314"/>
      <c r="C507" s="314"/>
      <c r="D507" s="314"/>
      <c r="E507" s="314"/>
      <c r="F507" s="314"/>
      <c r="G507" s="324"/>
      <c r="H507" s="314"/>
      <c r="I507" s="314"/>
      <c r="J507" s="314"/>
      <c r="K507" s="314"/>
      <c r="L507" s="314"/>
      <c r="M507" s="314"/>
      <c r="N507" s="314"/>
      <c r="O507" s="314"/>
      <c r="P507" s="314"/>
      <c r="Q507" s="314"/>
      <c r="R507" s="314"/>
      <c r="S507" s="314"/>
      <c r="T507" s="314"/>
      <c r="U507" s="314"/>
      <c r="V507" s="314"/>
    </row>
    <row r="508" spans="1:22" ht="14.25" customHeight="1" x14ac:dyDescent="0.2">
      <c r="A508" s="314"/>
      <c r="B508" s="314"/>
      <c r="C508" s="314"/>
      <c r="D508" s="314"/>
      <c r="E508" s="314"/>
      <c r="F508" s="314"/>
      <c r="G508" s="324"/>
      <c r="H508" s="314"/>
      <c r="I508" s="314"/>
      <c r="J508" s="314"/>
      <c r="K508" s="314"/>
      <c r="L508" s="314"/>
      <c r="M508" s="314"/>
      <c r="N508" s="314"/>
      <c r="O508" s="314"/>
      <c r="P508" s="314"/>
      <c r="Q508" s="314"/>
      <c r="R508" s="314"/>
      <c r="S508" s="314"/>
      <c r="T508" s="314"/>
      <c r="U508" s="314"/>
      <c r="V508" s="314"/>
    </row>
    <row r="509" spans="1:22" ht="14.25" customHeight="1" x14ac:dyDescent="0.2">
      <c r="A509" s="314"/>
      <c r="B509" s="314"/>
      <c r="C509" s="314"/>
      <c r="D509" s="314"/>
      <c r="E509" s="314"/>
      <c r="F509" s="314"/>
      <c r="G509" s="324"/>
      <c r="H509" s="314"/>
      <c r="I509" s="314"/>
      <c r="J509" s="314"/>
      <c r="K509" s="314"/>
      <c r="L509" s="314"/>
      <c r="M509" s="314"/>
      <c r="N509" s="314"/>
      <c r="O509" s="314"/>
      <c r="P509" s="314"/>
      <c r="Q509" s="314"/>
      <c r="R509" s="314"/>
      <c r="S509" s="314"/>
      <c r="T509" s="314"/>
      <c r="U509" s="314"/>
      <c r="V509" s="314"/>
    </row>
    <row r="510" spans="1:22" ht="14.25" customHeight="1" x14ac:dyDescent="0.2">
      <c r="A510" s="314"/>
      <c r="B510" s="314"/>
      <c r="C510" s="314"/>
      <c r="D510" s="314"/>
      <c r="E510" s="314"/>
      <c r="F510" s="314"/>
      <c r="G510" s="324"/>
      <c r="H510" s="314"/>
      <c r="I510" s="314"/>
      <c r="J510" s="314"/>
      <c r="K510" s="314"/>
      <c r="L510" s="314"/>
      <c r="M510" s="314"/>
      <c r="N510" s="314"/>
      <c r="O510" s="314"/>
      <c r="P510" s="314"/>
      <c r="Q510" s="314"/>
      <c r="R510" s="314"/>
      <c r="S510" s="314"/>
      <c r="T510" s="314"/>
      <c r="U510" s="314"/>
      <c r="V510" s="314"/>
    </row>
    <row r="511" spans="1:22" ht="14.25" customHeight="1" x14ac:dyDescent="0.2">
      <c r="A511" s="314"/>
      <c r="B511" s="314"/>
      <c r="C511" s="314"/>
      <c r="D511" s="314"/>
      <c r="E511" s="314"/>
      <c r="F511" s="314"/>
      <c r="G511" s="324"/>
      <c r="H511" s="314"/>
      <c r="I511" s="314"/>
      <c r="J511" s="314"/>
      <c r="K511" s="314"/>
      <c r="L511" s="314"/>
      <c r="M511" s="314"/>
      <c r="N511" s="314"/>
      <c r="O511" s="314"/>
      <c r="P511" s="314"/>
      <c r="Q511" s="314"/>
      <c r="R511" s="314"/>
      <c r="S511" s="314"/>
      <c r="T511" s="314"/>
      <c r="U511" s="314"/>
      <c r="V511" s="314"/>
    </row>
    <row r="512" spans="1:22" ht="14.25" customHeight="1" x14ac:dyDescent="0.2">
      <c r="A512" s="314"/>
      <c r="B512" s="314"/>
      <c r="C512" s="314"/>
      <c r="D512" s="314"/>
      <c r="E512" s="314"/>
      <c r="F512" s="314"/>
      <c r="G512" s="324"/>
      <c r="H512" s="314"/>
      <c r="I512" s="314"/>
      <c r="J512" s="314"/>
      <c r="K512" s="314"/>
      <c r="L512" s="314"/>
      <c r="M512" s="314"/>
      <c r="N512" s="314"/>
      <c r="O512" s="314"/>
      <c r="P512" s="314"/>
      <c r="Q512" s="314"/>
      <c r="R512" s="314"/>
      <c r="S512" s="314"/>
      <c r="T512" s="314"/>
      <c r="U512" s="314"/>
      <c r="V512" s="314"/>
    </row>
    <row r="513" spans="1:22" ht="14.25" customHeight="1" x14ac:dyDescent="0.2">
      <c r="A513" s="314"/>
      <c r="B513" s="314"/>
      <c r="C513" s="314"/>
      <c r="D513" s="314"/>
      <c r="E513" s="314"/>
      <c r="F513" s="314"/>
      <c r="G513" s="324"/>
      <c r="H513" s="314"/>
      <c r="I513" s="314"/>
      <c r="J513" s="314"/>
      <c r="K513" s="314"/>
      <c r="L513" s="314"/>
      <c r="M513" s="314"/>
      <c r="N513" s="314"/>
      <c r="O513" s="314"/>
      <c r="P513" s="314"/>
      <c r="Q513" s="314"/>
      <c r="R513" s="314"/>
      <c r="S513" s="314"/>
      <c r="T513" s="314"/>
      <c r="U513" s="314"/>
      <c r="V513" s="314"/>
    </row>
    <row r="514" spans="1:22" ht="14.25" customHeight="1" x14ac:dyDescent="0.2">
      <c r="A514" s="314"/>
      <c r="B514" s="314"/>
      <c r="C514" s="314"/>
      <c r="D514" s="314"/>
      <c r="E514" s="314"/>
      <c r="F514" s="314"/>
      <c r="G514" s="324"/>
      <c r="H514" s="314"/>
      <c r="I514" s="314"/>
      <c r="J514" s="314"/>
      <c r="K514" s="314"/>
      <c r="L514" s="314"/>
      <c r="M514" s="314"/>
      <c r="N514" s="314"/>
      <c r="O514" s="314"/>
      <c r="P514" s="314"/>
      <c r="Q514" s="314"/>
      <c r="R514" s="314"/>
      <c r="S514" s="314"/>
      <c r="T514" s="314"/>
      <c r="U514" s="314"/>
      <c r="V514" s="314"/>
    </row>
    <row r="515" spans="1:22" ht="14.25" customHeight="1" x14ac:dyDescent="0.2">
      <c r="A515" s="314"/>
      <c r="B515" s="314"/>
      <c r="C515" s="314"/>
      <c r="D515" s="314"/>
      <c r="E515" s="314"/>
      <c r="F515" s="314"/>
      <c r="G515" s="324"/>
      <c r="H515" s="314"/>
      <c r="I515" s="314"/>
      <c r="J515" s="314"/>
      <c r="K515" s="314"/>
      <c r="L515" s="314"/>
      <c r="M515" s="314"/>
      <c r="N515" s="314"/>
      <c r="O515" s="314"/>
      <c r="P515" s="314"/>
      <c r="Q515" s="314"/>
      <c r="R515" s="314"/>
      <c r="S515" s="314"/>
      <c r="T515" s="314"/>
      <c r="U515" s="314"/>
      <c r="V515" s="314"/>
    </row>
    <row r="516" spans="1:22" ht="14.25" customHeight="1" x14ac:dyDescent="0.2">
      <c r="A516" s="314"/>
      <c r="B516" s="314"/>
      <c r="C516" s="314"/>
      <c r="D516" s="314"/>
      <c r="E516" s="314"/>
      <c r="F516" s="314"/>
      <c r="G516" s="324"/>
      <c r="H516" s="314"/>
      <c r="I516" s="314"/>
      <c r="J516" s="314"/>
      <c r="K516" s="314"/>
      <c r="L516" s="314"/>
      <c r="M516" s="314"/>
      <c r="N516" s="314"/>
      <c r="O516" s="314"/>
      <c r="P516" s="314"/>
      <c r="Q516" s="314"/>
      <c r="R516" s="314"/>
      <c r="S516" s="314"/>
      <c r="T516" s="314"/>
      <c r="U516" s="314"/>
      <c r="V516" s="314"/>
    </row>
    <row r="517" spans="1:22" ht="14.25" customHeight="1" x14ac:dyDescent="0.2">
      <c r="A517" s="314"/>
      <c r="B517" s="314"/>
      <c r="C517" s="314"/>
      <c r="D517" s="314"/>
      <c r="E517" s="314"/>
      <c r="F517" s="314"/>
      <c r="G517" s="324"/>
      <c r="H517" s="314"/>
      <c r="I517" s="314"/>
      <c r="J517" s="314"/>
      <c r="K517" s="314"/>
      <c r="L517" s="314"/>
      <c r="M517" s="314"/>
      <c r="N517" s="314"/>
      <c r="O517" s="314"/>
      <c r="P517" s="314"/>
      <c r="Q517" s="314"/>
      <c r="R517" s="314"/>
      <c r="S517" s="314"/>
      <c r="T517" s="314"/>
      <c r="U517" s="314"/>
      <c r="V517" s="314"/>
    </row>
    <row r="518" spans="1:22" ht="14.25" customHeight="1" x14ac:dyDescent="0.2">
      <c r="A518" s="314"/>
      <c r="B518" s="314"/>
      <c r="C518" s="314"/>
      <c r="D518" s="314"/>
      <c r="E518" s="314"/>
      <c r="F518" s="314"/>
      <c r="G518" s="324"/>
      <c r="H518" s="314"/>
      <c r="I518" s="314"/>
      <c r="J518" s="314"/>
      <c r="K518" s="314"/>
      <c r="L518" s="314"/>
      <c r="M518" s="314"/>
      <c r="N518" s="314"/>
      <c r="O518" s="314"/>
      <c r="P518" s="314"/>
      <c r="Q518" s="314"/>
      <c r="R518" s="314"/>
      <c r="S518" s="314"/>
      <c r="T518" s="314"/>
      <c r="U518" s="314"/>
      <c r="V518" s="314"/>
    </row>
    <row r="519" spans="1:22" ht="14.25" customHeight="1" x14ac:dyDescent="0.2">
      <c r="A519" s="314"/>
      <c r="B519" s="314"/>
      <c r="C519" s="314"/>
      <c r="D519" s="314"/>
      <c r="E519" s="314"/>
      <c r="F519" s="314"/>
      <c r="G519" s="324"/>
      <c r="H519" s="314"/>
      <c r="I519" s="314"/>
      <c r="J519" s="314"/>
      <c r="K519" s="314"/>
      <c r="L519" s="314"/>
      <c r="M519" s="314"/>
      <c r="N519" s="314"/>
      <c r="O519" s="314"/>
      <c r="P519" s="314"/>
      <c r="Q519" s="314"/>
      <c r="R519" s="314"/>
      <c r="S519" s="314"/>
      <c r="T519" s="314"/>
      <c r="U519" s="314"/>
      <c r="V519" s="314"/>
    </row>
    <row r="520" spans="1:22" ht="14.25" customHeight="1" x14ac:dyDescent="0.2">
      <c r="A520" s="314"/>
      <c r="B520" s="314"/>
      <c r="C520" s="314"/>
      <c r="D520" s="314"/>
      <c r="E520" s="314"/>
      <c r="F520" s="314"/>
      <c r="G520" s="324"/>
      <c r="H520" s="314"/>
      <c r="I520" s="314"/>
      <c r="J520" s="314"/>
      <c r="K520" s="314"/>
      <c r="L520" s="314"/>
      <c r="M520" s="314"/>
      <c r="N520" s="314"/>
      <c r="O520" s="314"/>
      <c r="P520" s="314"/>
      <c r="Q520" s="314"/>
      <c r="R520" s="314"/>
      <c r="S520" s="314"/>
      <c r="T520" s="314"/>
      <c r="U520" s="314"/>
      <c r="V520" s="314"/>
    </row>
    <row r="521" spans="1:22" ht="14.25" customHeight="1" x14ac:dyDescent="0.2">
      <c r="A521" s="314"/>
      <c r="B521" s="314"/>
      <c r="C521" s="314"/>
      <c r="D521" s="314"/>
      <c r="E521" s="314"/>
      <c r="F521" s="314"/>
      <c r="G521" s="324"/>
      <c r="H521" s="314"/>
      <c r="I521" s="314"/>
      <c r="J521" s="314"/>
      <c r="K521" s="314"/>
      <c r="L521" s="314"/>
      <c r="M521" s="314"/>
      <c r="N521" s="314"/>
      <c r="O521" s="314"/>
      <c r="P521" s="314"/>
      <c r="Q521" s="314"/>
      <c r="R521" s="314"/>
      <c r="S521" s="314"/>
      <c r="T521" s="314"/>
      <c r="U521" s="314"/>
      <c r="V521" s="314"/>
    </row>
    <row r="522" spans="1:22" ht="14.25" customHeight="1" x14ac:dyDescent="0.2">
      <c r="A522" s="314"/>
      <c r="B522" s="314"/>
      <c r="C522" s="314"/>
      <c r="D522" s="314"/>
      <c r="E522" s="314"/>
      <c r="F522" s="314"/>
      <c r="G522" s="324"/>
      <c r="H522" s="314"/>
      <c r="I522" s="314"/>
      <c r="J522" s="314"/>
      <c r="K522" s="314"/>
      <c r="L522" s="314"/>
      <c r="M522" s="314"/>
      <c r="N522" s="314"/>
      <c r="O522" s="314"/>
      <c r="P522" s="314"/>
      <c r="Q522" s="314"/>
      <c r="R522" s="314"/>
      <c r="S522" s="314"/>
      <c r="T522" s="314"/>
      <c r="U522" s="314"/>
      <c r="V522" s="314"/>
    </row>
    <row r="523" spans="1:22" ht="14.25" customHeight="1" x14ac:dyDescent="0.2">
      <c r="A523" s="314"/>
      <c r="B523" s="314"/>
      <c r="C523" s="314"/>
      <c r="D523" s="314"/>
      <c r="E523" s="314"/>
      <c r="F523" s="314"/>
      <c r="G523" s="324"/>
      <c r="H523" s="314"/>
      <c r="I523" s="314"/>
      <c r="J523" s="314"/>
      <c r="K523" s="314"/>
      <c r="L523" s="314"/>
      <c r="M523" s="314"/>
      <c r="N523" s="314"/>
      <c r="O523" s="314"/>
      <c r="P523" s="314"/>
      <c r="Q523" s="314"/>
      <c r="R523" s="314"/>
      <c r="S523" s="314"/>
      <c r="T523" s="314"/>
      <c r="U523" s="314"/>
      <c r="V523" s="314"/>
    </row>
    <row r="524" spans="1:22" ht="14.25" customHeight="1" x14ac:dyDescent="0.2">
      <c r="A524" s="314"/>
      <c r="B524" s="314"/>
      <c r="C524" s="314"/>
      <c r="D524" s="314"/>
      <c r="E524" s="314"/>
      <c r="F524" s="314"/>
      <c r="G524" s="324"/>
      <c r="H524" s="314"/>
      <c r="I524" s="314"/>
      <c r="J524" s="314"/>
      <c r="K524" s="314"/>
      <c r="L524" s="314"/>
      <c r="M524" s="314"/>
      <c r="N524" s="314"/>
      <c r="O524" s="314"/>
      <c r="P524" s="314"/>
      <c r="Q524" s="314"/>
      <c r="R524" s="314"/>
      <c r="S524" s="314"/>
      <c r="T524" s="314"/>
      <c r="U524" s="314"/>
      <c r="V524" s="314"/>
    </row>
    <row r="525" spans="1:22" ht="14.25" customHeight="1" x14ac:dyDescent="0.2">
      <c r="A525" s="314"/>
      <c r="B525" s="314"/>
      <c r="C525" s="314"/>
      <c r="D525" s="314"/>
      <c r="E525" s="314"/>
      <c r="F525" s="314"/>
      <c r="G525" s="324"/>
      <c r="H525" s="314"/>
      <c r="I525" s="314"/>
      <c r="J525" s="314"/>
      <c r="K525" s="314"/>
      <c r="L525" s="314"/>
      <c r="M525" s="314"/>
      <c r="N525" s="314"/>
      <c r="O525" s="314"/>
      <c r="P525" s="314"/>
      <c r="Q525" s="314"/>
      <c r="R525" s="314"/>
      <c r="S525" s="314"/>
      <c r="T525" s="314"/>
      <c r="U525" s="314"/>
      <c r="V525" s="314"/>
    </row>
    <row r="526" spans="1:22" ht="14.25" customHeight="1" x14ac:dyDescent="0.2">
      <c r="A526" s="314"/>
      <c r="B526" s="314"/>
      <c r="C526" s="314"/>
      <c r="D526" s="314"/>
      <c r="E526" s="314"/>
      <c r="F526" s="314"/>
      <c r="G526" s="324"/>
      <c r="H526" s="314"/>
      <c r="I526" s="314"/>
      <c r="J526" s="314"/>
      <c r="K526" s="314"/>
      <c r="L526" s="314"/>
      <c r="M526" s="314"/>
      <c r="N526" s="314"/>
      <c r="O526" s="314"/>
      <c r="P526" s="314"/>
      <c r="Q526" s="314"/>
      <c r="R526" s="314"/>
      <c r="S526" s="314"/>
      <c r="T526" s="314"/>
      <c r="U526" s="314"/>
      <c r="V526" s="314"/>
    </row>
    <row r="527" spans="1:22" ht="14.25" customHeight="1" x14ac:dyDescent="0.2">
      <c r="A527" s="314"/>
      <c r="B527" s="314"/>
      <c r="C527" s="314"/>
      <c r="D527" s="314"/>
      <c r="E527" s="314"/>
      <c r="F527" s="314"/>
      <c r="G527" s="324"/>
      <c r="H527" s="314"/>
      <c r="I527" s="314"/>
      <c r="J527" s="314"/>
      <c r="K527" s="314"/>
      <c r="L527" s="314"/>
      <c r="M527" s="314"/>
      <c r="N527" s="314"/>
      <c r="O527" s="314"/>
      <c r="P527" s="314"/>
      <c r="Q527" s="314"/>
      <c r="R527" s="314"/>
      <c r="S527" s="314"/>
      <c r="T527" s="314"/>
      <c r="U527" s="314"/>
      <c r="V527" s="314"/>
    </row>
    <row r="528" spans="1:22" ht="14.25" customHeight="1" x14ac:dyDescent="0.2">
      <c r="A528" s="314"/>
      <c r="B528" s="314"/>
      <c r="C528" s="314"/>
      <c r="D528" s="314"/>
      <c r="E528" s="314"/>
      <c r="F528" s="314"/>
      <c r="G528" s="324"/>
      <c r="H528" s="314"/>
      <c r="I528" s="314"/>
      <c r="J528" s="314"/>
      <c r="K528" s="314"/>
      <c r="L528" s="314"/>
      <c r="M528" s="314"/>
      <c r="N528" s="314"/>
      <c r="O528" s="314"/>
      <c r="P528" s="314"/>
      <c r="Q528" s="314"/>
      <c r="R528" s="314"/>
      <c r="S528" s="314"/>
      <c r="T528" s="314"/>
      <c r="U528" s="314"/>
      <c r="V528" s="314"/>
    </row>
    <row r="529" spans="1:22" ht="14.25" customHeight="1" x14ac:dyDescent="0.2">
      <c r="A529" s="314"/>
      <c r="B529" s="314"/>
      <c r="C529" s="314"/>
      <c r="D529" s="314"/>
      <c r="E529" s="314"/>
      <c r="F529" s="314"/>
      <c r="G529" s="324"/>
      <c r="H529" s="314"/>
      <c r="I529" s="314"/>
      <c r="J529" s="314"/>
      <c r="K529" s="314"/>
      <c r="L529" s="314"/>
      <c r="M529" s="314"/>
      <c r="N529" s="314"/>
      <c r="O529" s="314"/>
      <c r="P529" s="314"/>
      <c r="Q529" s="314"/>
      <c r="R529" s="314"/>
      <c r="S529" s="314"/>
      <c r="T529" s="314"/>
      <c r="U529" s="314"/>
      <c r="V529" s="314"/>
    </row>
    <row r="530" spans="1:22" ht="14.25" customHeight="1" x14ac:dyDescent="0.2">
      <c r="A530" s="314"/>
      <c r="B530" s="314"/>
      <c r="C530" s="314"/>
      <c r="D530" s="314"/>
      <c r="E530" s="314"/>
      <c r="F530" s="314"/>
      <c r="G530" s="324"/>
      <c r="H530" s="314"/>
      <c r="I530" s="314"/>
      <c r="J530" s="314"/>
      <c r="K530" s="314"/>
      <c r="L530" s="314"/>
      <c r="M530" s="314"/>
      <c r="N530" s="314"/>
      <c r="O530" s="314"/>
      <c r="P530" s="314"/>
      <c r="Q530" s="314"/>
      <c r="R530" s="314"/>
      <c r="S530" s="314"/>
      <c r="T530" s="314"/>
      <c r="U530" s="314"/>
      <c r="V530" s="314"/>
    </row>
    <row r="531" spans="1:22" ht="14.25" customHeight="1" x14ac:dyDescent="0.2">
      <c r="A531" s="314"/>
      <c r="B531" s="314"/>
      <c r="C531" s="314"/>
      <c r="D531" s="314"/>
      <c r="E531" s="314"/>
      <c r="F531" s="314"/>
      <c r="G531" s="324"/>
      <c r="H531" s="314"/>
      <c r="I531" s="314"/>
      <c r="J531" s="314"/>
      <c r="K531" s="314"/>
      <c r="L531" s="314"/>
      <c r="M531" s="314"/>
      <c r="N531" s="314"/>
      <c r="O531" s="314"/>
      <c r="P531" s="314"/>
      <c r="Q531" s="314"/>
      <c r="R531" s="314"/>
      <c r="S531" s="314"/>
      <c r="T531" s="314"/>
      <c r="U531" s="314"/>
      <c r="V531" s="314"/>
    </row>
    <row r="532" spans="1:22" ht="14.25" customHeight="1" x14ac:dyDescent="0.2">
      <c r="A532" s="314"/>
      <c r="B532" s="314"/>
      <c r="C532" s="314"/>
      <c r="D532" s="314"/>
      <c r="E532" s="314"/>
      <c r="F532" s="314"/>
      <c r="G532" s="324"/>
      <c r="H532" s="314"/>
      <c r="I532" s="314"/>
      <c r="J532" s="314"/>
      <c r="K532" s="314"/>
      <c r="L532" s="314"/>
      <c r="M532" s="314"/>
      <c r="N532" s="314"/>
      <c r="O532" s="314"/>
      <c r="P532" s="314"/>
      <c r="Q532" s="314"/>
      <c r="R532" s="314"/>
      <c r="S532" s="314"/>
      <c r="T532" s="314"/>
      <c r="U532" s="314"/>
      <c r="V532" s="314"/>
    </row>
    <row r="533" spans="1:22" ht="14.25" customHeight="1" x14ac:dyDescent="0.2">
      <c r="A533" s="314"/>
      <c r="B533" s="314"/>
      <c r="C533" s="314"/>
      <c r="D533" s="314"/>
      <c r="E533" s="314"/>
      <c r="F533" s="314"/>
      <c r="G533" s="324"/>
      <c r="H533" s="314"/>
      <c r="I533" s="314"/>
      <c r="J533" s="314"/>
      <c r="K533" s="314"/>
      <c r="L533" s="314"/>
      <c r="M533" s="314"/>
      <c r="N533" s="314"/>
      <c r="O533" s="314"/>
      <c r="P533" s="314"/>
      <c r="Q533" s="314"/>
      <c r="R533" s="314"/>
      <c r="S533" s="314"/>
      <c r="T533" s="314"/>
      <c r="U533" s="314"/>
      <c r="V533" s="314"/>
    </row>
    <row r="534" spans="1:22" ht="14.25" customHeight="1" x14ac:dyDescent="0.2">
      <c r="A534" s="314"/>
      <c r="B534" s="314"/>
      <c r="C534" s="314"/>
      <c r="D534" s="314"/>
      <c r="E534" s="314"/>
      <c r="F534" s="314"/>
      <c r="G534" s="324"/>
      <c r="H534" s="314"/>
      <c r="I534" s="314"/>
      <c r="J534" s="314"/>
      <c r="K534" s="314"/>
      <c r="L534" s="314"/>
      <c r="M534" s="314"/>
      <c r="N534" s="314"/>
      <c r="O534" s="314"/>
      <c r="P534" s="314"/>
      <c r="Q534" s="314"/>
      <c r="R534" s="314"/>
      <c r="S534" s="314"/>
      <c r="T534" s="314"/>
      <c r="U534" s="314"/>
      <c r="V534" s="314"/>
    </row>
    <row r="535" spans="1:22" ht="14.25" customHeight="1" x14ac:dyDescent="0.2">
      <c r="A535" s="314"/>
      <c r="B535" s="314"/>
      <c r="C535" s="314"/>
      <c r="D535" s="314"/>
      <c r="E535" s="314"/>
      <c r="F535" s="314"/>
      <c r="G535" s="324"/>
      <c r="H535" s="314"/>
      <c r="I535" s="314"/>
      <c r="J535" s="314"/>
      <c r="K535" s="314"/>
      <c r="L535" s="314"/>
      <c r="M535" s="314"/>
      <c r="N535" s="314"/>
      <c r="O535" s="314"/>
      <c r="P535" s="314"/>
      <c r="Q535" s="314"/>
      <c r="R535" s="314"/>
      <c r="S535" s="314"/>
      <c r="T535" s="314"/>
      <c r="U535" s="314"/>
      <c r="V535" s="314"/>
    </row>
    <row r="536" spans="1:22" ht="14.25" customHeight="1" x14ac:dyDescent="0.2">
      <c r="A536" s="314"/>
      <c r="B536" s="314"/>
      <c r="C536" s="314"/>
      <c r="D536" s="314"/>
      <c r="E536" s="314"/>
      <c r="F536" s="314"/>
      <c r="G536" s="324"/>
      <c r="H536" s="314"/>
      <c r="I536" s="314"/>
      <c r="J536" s="314"/>
      <c r="K536" s="314"/>
      <c r="L536" s="314"/>
      <c r="M536" s="314"/>
      <c r="N536" s="314"/>
      <c r="O536" s="314"/>
      <c r="P536" s="314"/>
      <c r="Q536" s="314"/>
      <c r="R536" s="314"/>
      <c r="S536" s="314"/>
      <c r="T536" s="314"/>
      <c r="U536" s="314"/>
      <c r="V536" s="314"/>
    </row>
    <row r="537" spans="1:22" ht="14.25" customHeight="1" x14ac:dyDescent="0.2">
      <c r="A537" s="314"/>
      <c r="B537" s="314"/>
      <c r="C537" s="314"/>
      <c r="D537" s="314"/>
      <c r="E537" s="314"/>
      <c r="F537" s="314"/>
      <c r="G537" s="324"/>
      <c r="H537" s="314"/>
      <c r="I537" s="314"/>
      <c r="J537" s="314"/>
      <c r="K537" s="314"/>
      <c r="L537" s="314"/>
      <c r="M537" s="314"/>
      <c r="N537" s="314"/>
      <c r="O537" s="314"/>
      <c r="P537" s="314"/>
      <c r="Q537" s="314"/>
      <c r="R537" s="314"/>
      <c r="S537" s="314"/>
      <c r="T537" s="314"/>
      <c r="U537" s="314"/>
      <c r="V537" s="314"/>
    </row>
    <row r="538" spans="1:22" ht="14.25" customHeight="1" x14ac:dyDescent="0.2">
      <c r="A538" s="314"/>
      <c r="B538" s="314"/>
      <c r="C538" s="314"/>
      <c r="D538" s="314"/>
      <c r="E538" s="314"/>
      <c r="F538" s="314"/>
      <c r="G538" s="324"/>
      <c r="H538" s="314"/>
      <c r="I538" s="314"/>
      <c r="J538" s="314"/>
      <c r="K538" s="314"/>
      <c r="L538" s="314"/>
      <c r="M538" s="314"/>
      <c r="N538" s="314"/>
      <c r="O538" s="314"/>
      <c r="P538" s="314"/>
      <c r="Q538" s="314"/>
      <c r="R538" s="314"/>
      <c r="S538" s="314"/>
      <c r="T538" s="314"/>
      <c r="U538" s="314"/>
      <c r="V538" s="314"/>
    </row>
    <row r="539" spans="1:22" ht="14.25" customHeight="1" x14ac:dyDescent="0.2">
      <c r="A539" s="314"/>
      <c r="B539" s="314"/>
      <c r="C539" s="314"/>
      <c r="D539" s="314"/>
      <c r="E539" s="314"/>
      <c r="F539" s="314"/>
      <c r="G539" s="324"/>
      <c r="H539" s="314"/>
      <c r="I539" s="314"/>
      <c r="J539" s="314"/>
      <c r="K539" s="314"/>
      <c r="L539" s="314"/>
      <c r="M539" s="314"/>
      <c r="N539" s="314"/>
      <c r="O539" s="314"/>
      <c r="P539" s="314"/>
      <c r="Q539" s="314"/>
      <c r="R539" s="314"/>
      <c r="S539" s="314"/>
      <c r="T539" s="314"/>
      <c r="U539" s="314"/>
      <c r="V539" s="314"/>
    </row>
    <row r="540" spans="1:22" ht="14.25" customHeight="1" x14ac:dyDescent="0.2">
      <c r="A540" s="314"/>
      <c r="B540" s="314"/>
      <c r="C540" s="314"/>
      <c r="D540" s="314"/>
      <c r="E540" s="314"/>
      <c r="F540" s="314"/>
      <c r="G540" s="324"/>
      <c r="H540" s="314"/>
      <c r="I540" s="314"/>
      <c r="J540" s="314"/>
      <c r="K540" s="314"/>
      <c r="L540" s="314"/>
      <c r="M540" s="314"/>
      <c r="N540" s="314"/>
      <c r="O540" s="314"/>
      <c r="P540" s="314"/>
      <c r="Q540" s="314"/>
      <c r="R540" s="314"/>
      <c r="S540" s="314"/>
      <c r="T540" s="314"/>
      <c r="U540" s="314"/>
      <c r="V540" s="314"/>
    </row>
    <row r="541" spans="1:22" ht="14.25" customHeight="1" x14ac:dyDescent="0.2">
      <c r="A541" s="314"/>
      <c r="B541" s="314"/>
      <c r="C541" s="314"/>
      <c r="D541" s="314"/>
      <c r="E541" s="314"/>
      <c r="F541" s="314"/>
      <c r="G541" s="324"/>
      <c r="H541" s="314"/>
      <c r="I541" s="314"/>
      <c r="J541" s="314"/>
      <c r="K541" s="314"/>
      <c r="L541" s="314"/>
      <c r="M541" s="314"/>
      <c r="N541" s="314"/>
      <c r="O541" s="314"/>
      <c r="P541" s="314"/>
      <c r="Q541" s="314"/>
      <c r="R541" s="314"/>
      <c r="S541" s="314"/>
      <c r="T541" s="314"/>
      <c r="U541" s="314"/>
      <c r="V541" s="314"/>
    </row>
    <row r="542" spans="1:22" ht="14.25" customHeight="1" x14ac:dyDescent="0.2">
      <c r="A542" s="314"/>
      <c r="B542" s="314"/>
      <c r="C542" s="314"/>
      <c r="D542" s="314"/>
      <c r="E542" s="314"/>
      <c r="F542" s="314"/>
      <c r="G542" s="324"/>
      <c r="H542" s="314"/>
      <c r="I542" s="314"/>
      <c r="J542" s="314"/>
      <c r="K542" s="314"/>
      <c r="L542" s="314"/>
      <c r="M542" s="314"/>
      <c r="N542" s="314"/>
      <c r="O542" s="314"/>
      <c r="P542" s="314"/>
      <c r="Q542" s="314"/>
      <c r="R542" s="314"/>
      <c r="S542" s="314"/>
      <c r="T542" s="314"/>
      <c r="U542" s="314"/>
      <c r="V542" s="314"/>
    </row>
    <row r="543" spans="1:22" ht="14.25" customHeight="1" x14ac:dyDescent="0.2">
      <c r="A543" s="314"/>
      <c r="B543" s="314"/>
      <c r="C543" s="314"/>
      <c r="D543" s="314"/>
      <c r="E543" s="314"/>
      <c r="F543" s="314"/>
      <c r="G543" s="324"/>
      <c r="H543" s="314"/>
      <c r="I543" s="314"/>
      <c r="J543" s="314"/>
      <c r="K543" s="314"/>
      <c r="L543" s="314"/>
      <c r="M543" s="314"/>
      <c r="N543" s="314"/>
      <c r="O543" s="314"/>
      <c r="P543" s="314"/>
      <c r="Q543" s="314"/>
      <c r="R543" s="314"/>
      <c r="S543" s="314"/>
      <c r="T543" s="314"/>
      <c r="U543" s="314"/>
      <c r="V543" s="314"/>
    </row>
    <row r="544" spans="1:22" ht="14.25" customHeight="1" x14ac:dyDescent="0.2">
      <c r="A544" s="314"/>
      <c r="B544" s="314"/>
      <c r="C544" s="314"/>
      <c r="D544" s="314"/>
      <c r="E544" s="314"/>
      <c r="F544" s="314"/>
      <c r="G544" s="324"/>
      <c r="H544" s="314"/>
      <c r="I544" s="314"/>
      <c r="J544" s="314"/>
      <c r="K544" s="314"/>
      <c r="L544" s="314"/>
      <c r="M544" s="314"/>
      <c r="N544" s="314"/>
      <c r="O544" s="314"/>
      <c r="P544" s="314"/>
      <c r="Q544" s="314"/>
      <c r="R544" s="314"/>
      <c r="S544" s="314"/>
      <c r="T544" s="314"/>
      <c r="U544" s="314"/>
      <c r="V544" s="314"/>
    </row>
    <row r="545" spans="1:22" ht="14.25" customHeight="1" x14ac:dyDescent="0.2">
      <c r="A545" s="314"/>
      <c r="B545" s="314"/>
      <c r="C545" s="314"/>
      <c r="D545" s="314"/>
      <c r="E545" s="314"/>
      <c r="F545" s="314"/>
      <c r="G545" s="324"/>
      <c r="H545" s="314"/>
      <c r="I545" s="314"/>
      <c r="J545" s="314"/>
      <c r="K545" s="314"/>
      <c r="L545" s="314"/>
      <c r="M545" s="314"/>
      <c r="N545" s="314"/>
      <c r="O545" s="314"/>
      <c r="P545" s="314"/>
      <c r="Q545" s="314"/>
      <c r="R545" s="314"/>
      <c r="S545" s="314"/>
      <c r="T545" s="314"/>
      <c r="U545" s="314"/>
      <c r="V545" s="314"/>
    </row>
    <row r="546" spans="1:22" ht="14.25" customHeight="1" x14ac:dyDescent="0.2">
      <c r="A546" s="314"/>
      <c r="B546" s="314"/>
      <c r="C546" s="314"/>
      <c r="D546" s="314"/>
      <c r="E546" s="314"/>
      <c r="F546" s="314"/>
      <c r="G546" s="324"/>
      <c r="H546" s="314"/>
      <c r="I546" s="314"/>
      <c r="J546" s="314"/>
      <c r="K546" s="314"/>
      <c r="L546" s="314"/>
      <c r="M546" s="314"/>
      <c r="N546" s="314"/>
      <c r="O546" s="314"/>
      <c r="P546" s="314"/>
      <c r="Q546" s="314"/>
      <c r="R546" s="314"/>
      <c r="S546" s="314"/>
      <c r="T546" s="314"/>
      <c r="U546" s="314"/>
      <c r="V546" s="314"/>
    </row>
    <row r="547" spans="1:22" ht="14.25" customHeight="1" x14ac:dyDescent="0.2">
      <c r="A547" s="314"/>
      <c r="B547" s="314"/>
      <c r="C547" s="314"/>
      <c r="D547" s="314"/>
      <c r="E547" s="314"/>
      <c r="F547" s="314"/>
      <c r="G547" s="324"/>
      <c r="H547" s="314"/>
      <c r="I547" s="314"/>
      <c r="J547" s="314"/>
      <c r="K547" s="314"/>
      <c r="L547" s="314"/>
      <c r="M547" s="314"/>
      <c r="N547" s="314"/>
      <c r="O547" s="314"/>
      <c r="P547" s="314"/>
      <c r="Q547" s="314"/>
      <c r="R547" s="314"/>
      <c r="S547" s="314"/>
      <c r="T547" s="314"/>
      <c r="U547" s="314"/>
      <c r="V547" s="314"/>
    </row>
    <row r="548" spans="1:22" ht="14.25" customHeight="1" x14ac:dyDescent="0.2">
      <c r="A548" s="314"/>
      <c r="B548" s="314"/>
      <c r="C548" s="314"/>
      <c r="D548" s="314"/>
      <c r="E548" s="314"/>
      <c r="F548" s="314"/>
      <c r="G548" s="324"/>
      <c r="H548" s="314"/>
      <c r="I548" s="314"/>
      <c r="J548" s="314"/>
      <c r="K548" s="314"/>
      <c r="L548" s="314"/>
      <c r="M548" s="314"/>
      <c r="N548" s="314"/>
      <c r="O548" s="314"/>
      <c r="P548" s="314"/>
      <c r="Q548" s="314"/>
      <c r="R548" s="314"/>
      <c r="S548" s="314"/>
      <c r="T548" s="314"/>
      <c r="U548" s="314"/>
      <c r="V548" s="314"/>
    </row>
    <row r="549" spans="1:22" ht="14.25" customHeight="1" x14ac:dyDescent="0.2">
      <c r="A549" s="314"/>
      <c r="B549" s="314"/>
      <c r="C549" s="314"/>
      <c r="D549" s="314"/>
      <c r="E549" s="314"/>
      <c r="F549" s="314"/>
      <c r="G549" s="324"/>
      <c r="H549" s="314"/>
      <c r="I549" s="314"/>
      <c r="J549" s="314"/>
      <c r="K549" s="314"/>
      <c r="L549" s="314"/>
      <c r="M549" s="314"/>
      <c r="N549" s="314"/>
      <c r="O549" s="314"/>
      <c r="P549" s="314"/>
      <c r="Q549" s="314"/>
      <c r="R549" s="314"/>
      <c r="S549" s="314"/>
      <c r="T549" s="314"/>
      <c r="U549" s="314"/>
      <c r="V549" s="314"/>
    </row>
    <row r="550" spans="1:22" ht="14.25" customHeight="1" x14ac:dyDescent="0.2">
      <c r="A550" s="314"/>
      <c r="B550" s="314"/>
      <c r="C550" s="314"/>
      <c r="D550" s="314"/>
      <c r="E550" s="314"/>
      <c r="F550" s="314"/>
      <c r="G550" s="324"/>
      <c r="H550" s="314"/>
      <c r="I550" s="314"/>
      <c r="J550" s="314"/>
      <c r="K550" s="314"/>
      <c r="L550" s="314"/>
      <c r="M550" s="314"/>
      <c r="N550" s="314"/>
      <c r="O550" s="314"/>
      <c r="P550" s="314"/>
      <c r="Q550" s="314"/>
      <c r="R550" s="314"/>
      <c r="S550" s="314"/>
      <c r="T550" s="314"/>
      <c r="U550" s="314"/>
      <c r="V550" s="314"/>
    </row>
    <row r="551" spans="1:22" ht="14.25" customHeight="1" x14ac:dyDescent="0.2">
      <c r="A551" s="314"/>
      <c r="B551" s="314"/>
      <c r="C551" s="314"/>
      <c r="D551" s="314"/>
      <c r="E551" s="314"/>
      <c r="F551" s="314"/>
      <c r="G551" s="324"/>
      <c r="H551" s="314"/>
      <c r="I551" s="314"/>
      <c r="J551" s="314"/>
      <c r="K551" s="314"/>
      <c r="L551" s="314"/>
      <c r="M551" s="314"/>
      <c r="N551" s="314"/>
      <c r="O551" s="314"/>
      <c r="P551" s="314"/>
      <c r="Q551" s="314"/>
      <c r="R551" s="314"/>
      <c r="S551" s="314"/>
      <c r="T551" s="314"/>
      <c r="U551" s="314"/>
      <c r="V551" s="314"/>
    </row>
    <row r="552" spans="1:22" ht="14.25" customHeight="1" x14ac:dyDescent="0.2">
      <c r="A552" s="314"/>
      <c r="B552" s="314"/>
      <c r="C552" s="314"/>
      <c r="D552" s="314"/>
      <c r="E552" s="314"/>
      <c r="F552" s="314"/>
      <c r="G552" s="324"/>
      <c r="H552" s="314"/>
      <c r="I552" s="314"/>
      <c r="J552" s="314"/>
      <c r="K552" s="314"/>
      <c r="L552" s="314"/>
      <c r="M552" s="314"/>
      <c r="N552" s="314"/>
      <c r="O552" s="314"/>
      <c r="P552" s="314"/>
      <c r="Q552" s="314"/>
      <c r="R552" s="314"/>
      <c r="S552" s="314"/>
      <c r="T552" s="314"/>
      <c r="U552" s="314"/>
      <c r="V552" s="314"/>
    </row>
    <row r="553" spans="1:22" ht="14.25" customHeight="1" x14ac:dyDescent="0.2">
      <c r="A553" s="314"/>
      <c r="B553" s="314"/>
      <c r="C553" s="314"/>
      <c r="D553" s="314"/>
      <c r="E553" s="314"/>
      <c r="F553" s="314"/>
      <c r="G553" s="324"/>
      <c r="H553" s="314"/>
      <c r="I553" s="314"/>
      <c r="J553" s="314"/>
      <c r="K553" s="314"/>
      <c r="L553" s="314"/>
      <c r="M553" s="314"/>
      <c r="N553" s="314"/>
      <c r="O553" s="314"/>
      <c r="P553" s="314"/>
      <c r="Q553" s="314"/>
      <c r="R553" s="314"/>
      <c r="S553" s="314"/>
      <c r="T553" s="314"/>
      <c r="U553" s="314"/>
      <c r="V553" s="314"/>
    </row>
    <row r="554" spans="1:22" ht="14.25" customHeight="1" x14ac:dyDescent="0.2">
      <c r="A554" s="314"/>
      <c r="B554" s="314"/>
      <c r="C554" s="314"/>
      <c r="D554" s="314"/>
      <c r="E554" s="314"/>
      <c r="F554" s="314"/>
      <c r="G554" s="324"/>
      <c r="H554" s="314"/>
      <c r="I554" s="314"/>
      <c r="J554" s="314"/>
      <c r="K554" s="314"/>
      <c r="L554" s="314"/>
      <c r="M554" s="314"/>
      <c r="N554" s="314"/>
      <c r="O554" s="314"/>
      <c r="P554" s="314"/>
      <c r="Q554" s="314"/>
      <c r="R554" s="314"/>
      <c r="S554" s="314"/>
      <c r="T554" s="314"/>
      <c r="U554" s="314"/>
      <c r="V554" s="314"/>
    </row>
    <row r="555" spans="1:22" ht="14.25" customHeight="1" x14ac:dyDescent="0.2">
      <c r="A555" s="314"/>
      <c r="B555" s="314"/>
      <c r="C555" s="314"/>
      <c r="D555" s="314"/>
      <c r="E555" s="314"/>
      <c r="F555" s="314"/>
      <c r="G555" s="324"/>
      <c r="H555" s="314"/>
      <c r="I555" s="314"/>
      <c r="J555" s="314"/>
      <c r="K555" s="314"/>
      <c r="L555" s="314"/>
      <c r="M555" s="314"/>
      <c r="N555" s="314"/>
      <c r="O555" s="314"/>
      <c r="P555" s="314"/>
      <c r="Q555" s="314"/>
      <c r="R555" s="314"/>
      <c r="S555" s="314"/>
      <c r="T555" s="314"/>
      <c r="U555" s="314"/>
      <c r="V555" s="314"/>
    </row>
    <row r="556" spans="1:22" ht="14.25" customHeight="1" x14ac:dyDescent="0.2">
      <c r="A556" s="314"/>
      <c r="B556" s="314"/>
      <c r="C556" s="314"/>
      <c r="D556" s="314"/>
      <c r="E556" s="314"/>
      <c r="F556" s="314"/>
      <c r="G556" s="324"/>
      <c r="H556" s="314"/>
      <c r="I556" s="314"/>
      <c r="J556" s="314"/>
      <c r="K556" s="314"/>
      <c r="L556" s="314"/>
      <c r="M556" s="314"/>
      <c r="N556" s="314"/>
      <c r="O556" s="314"/>
      <c r="P556" s="314"/>
      <c r="Q556" s="314"/>
      <c r="R556" s="314"/>
      <c r="S556" s="314"/>
      <c r="T556" s="314"/>
      <c r="U556" s="314"/>
      <c r="V556" s="314"/>
    </row>
    <row r="557" spans="1:22" ht="14.25" customHeight="1" x14ac:dyDescent="0.2">
      <c r="A557" s="314"/>
      <c r="B557" s="314"/>
      <c r="C557" s="314"/>
      <c r="D557" s="314"/>
      <c r="E557" s="314"/>
      <c r="F557" s="314"/>
      <c r="G557" s="324"/>
      <c r="H557" s="314"/>
      <c r="I557" s="314"/>
      <c r="J557" s="314"/>
      <c r="K557" s="314"/>
      <c r="L557" s="314"/>
      <c r="M557" s="314"/>
      <c r="N557" s="314"/>
      <c r="O557" s="314"/>
      <c r="P557" s="314"/>
      <c r="Q557" s="314"/>
      <c r="R557" s="314"/>
      <c r="S557" s="314"/>
      <c r="T557" s="314"/>
      <c r="U557" s="314"/>
      <c r="V557" s="314"/>
    </row>
    <row r="558" spans="1:22" ht="14.25" customHeight="1" x14ac:dyDescent="0.2">
      <c r="A558" s="314"/>
      <c r="B558" s="314"/>
      <c r="C558" s="314"/>
      <c r="D558" s="314"/>
      <c r="E558" s="314"/>
      <c r="F558" s="314"/>
      <c r="G558" s="324"/>
      <c r="H558" s="314"/>
      <c r="I558" s="314"/>
      <c r="J558" s="314"/>
      <c r="K558" s="314"/>
      <c r="L558" s="314"/>
      <c r="M558" s="314"/>
      <c r="N558" s="314"/>
      <c r="O558" s="314"/>
      <c r="P558" s="314"/>
      <c r="Q558" s="314"/>
      <c r="R558" s="314"/>
      <c r="S558" s="314"/>
      <c r="T558" s="314"/>
      <c r="U558" s="314"/>
      <c r="V558" s="314"/>
    </row>
    <row r="559" spans="1:22" ht="14.25" customHeight="1" x14ac:dyDescent="0.2">
      <c r="A559" s="314"/>
      <c r="B559" s="314"/>
      <c r="C559" s="314"/>
      <c r="D559" s="314"/>
      <c r="E559" s="314"/>
      <c r="F559" s="314"/>
      <c r="G559" s="324"/>
      <c r="H559" s="314"/>
      <c r="I559" s="314"/>
      <c r="J559" s="314"/>
      <c r="K559" s="314"/>
      <c r="L559" s="314"/>
      <c r="M559" s="314"/>
      <c r="N559" s="314"/>
      <c r="O559" s="314"/>
      <c r="P559" s="314"/>
      <c r="Q559" s="314"/>
      <c r="R559" s="314"/>
      <c r="S559" s="314"/>
      <c r="T559" s="314"/>
      <c r="U559" s="314"/>
      <c r="V559" s="314"/>
    </row>
    <row r="560" spans="1:22" ht="14.25" customHeight="1" x14ac:dyDescent="0.2">
      <c r="A560" s="314"/>
      <c r="B560" s="314"/>
      <c r="C560" s="314"/>
      <c r="D560" s="314"/>
      <c r="E560" s="314"/>
      <c r="F560" s="314"/>
      <c r="G560" s="324"/>
      <c r="H560" s="314"/>
      <c r="I560" s="314"/>
      <c r="J560" s="314"/>
      <c r="K560" s="314"/>
      <c r="L560" s="314"/>
      <c r="M560" s="314"/>
      <c r="N560" s="314"/>
      <c r="O560" s="314"/>
      <c r="P560" s="314"/>
      <c r="Q560" s="314"/>
      <c r="R560" s="314"/>
      <c r="S560" s="314"/>
      <c r="T560" s="314"/>
      <c r="U560" s="314"/>
      <c r="V560" s="314"/>
    </row>
    <row r="561" spans="1:22" ht="14.25" customHeight="1" x14ac:dyDescent="0.2">
      <c r="A561" s="314"/>
      <c r="B561" s="314"/>
      <c r="C561" s="314"/>
      <c r="D561" s="314"/>
      <c r="E561" s="314"/>
      <c r="F561" s="314"/>
      <c r="G561" s="324"/>
      <c r="H561" s="314"/>
      <c r="I561" s="314"/>
      <c r="J561" s="314"/>
      <c r="K561" s="314"/>
      <c r="L561" s="314"/>
      <c r="M561" s="314"/>
      <c r="N561" s="314"/>
      <c r="O561" s="314"/>
      <c r="P561" s="314"/>
      <c r="Q561" s="314"/>
      <c r="R561" s="314"/>
      <c r="S561" s="314"/>
      <c r="T561" s="314"/>
      <c r="U561" s="314"/>
      <c r="V561" s="314"/>
    </row>
    <row r="562" spans="1:22" ht="14.25" customHeight="1" x14ac:dyDescent="0.2">
      <c r="A562" s="314"/>
      <c r="B562" s="314"/>
      <c r="C562" s="314"/>
      <c r="D562" s="314"/>
      <c r="E562" s="314"/>
      <c r="F562" s="314"/>
      <c r="G562" s="324"/>
      <c r="H562" s="314"/>
      <c r="I562" s="314"/>
      <c r="J562" s="314"/>
      <c r="K562" s="314"/>
      <c r="L562" s="314"/>
      <c r="M562" s="314"/>
      <c r="N562" s="314"/>
      <c r="O562" s="314"/>
      <c r="P562" s="314"/>
      <c r="Q562" s="314"/>
      <c r="R562" s="314"/>
      <c r="S562" s="314"/>
      <c r="T562" s="314"/>
      <c r="U562" s="314"/>
      <c r="V562" s="314"/>
    </row>
    <row r="563" spans="1:22" ht="14.25" customHeight="1" x14ac:dyDescent="0.2">
      <c r="A563" s="314"/>
      <c r="B563" s="314"/>
      <c r="C563" s="314"/>
      <c r="D563" s="314"/>
      <c r="E563" s="314"/>
      <c r="F563" s="314"/>
      <c r="G563" s="324"/>
      <c r="H563" s="314"/>
      <c r="I563" s="314"/>
      <c r="J563" s="314"/>
      <c r="K563" s="314"/>
      <c r="L563" s="314"/>
      <c r="M563" s="314"/>
      <c r="N563" s="314"/>
      <c r="O563" s="314"/>
      <c r="P563" s="314"/>
      <c r="Q563" s="314"/>
      <c r="R563" s="314"/>
      <c r="S563" s="314"/>
      <c r="T563" s="314"/>
      <c r="U563" s="314"/>
      <c r="V563" s="314"/>
    </row>
    <row r="564" spans="1:22" ht="14.25" customHeight="1" x14ac:dyDescent="0.2">
      <c r="A564" s="314"/>
      <c r="B564" s="314"/>
      <c r="C564" s="314"/>
      <c r="D564" s="314"/>
      <c r="E564" s="314"/>
      <c r="F564" s="314"/>
      <c r="G564" s="324"/>
      <c r="H564" s="314"/>
      <c r="I564" s="314"/>
      <c r="J564" s="314"/>
      <c r="K564" s="314"/>
      <c r="L564" s="314"/>
      <c r="M564" s="314"/>
      <c r="N564" s="314"/>
      <c r="O564" s="314"/>
      <c r="P564" s="314"/>
      <c r="Q564" s="314"/>
      <c r="R564" s="314"/>
      <c r="S564" s="314"/>
      <c r="T564" s="314"/>
      <c r="U564" s="314"/>
      <c r="V564" s="314"/>
    </row>
    <row r="565" spans="1:22" ht="14.25" customHeight="1" x14ac:dyDescent="0.2">
      <c r="A565" s="314"/>
      <c r="B565" s="314"/>
      <c r="C565" s="314"/>
      <c r="D565" s="314"/>
      <c r="E565" s="314"/>
      <c r="F565" s="314"/>
      <c r="G565" s="324"/>
      <c r="H565" s="314"/>
      <c r="I565" s="314"/>
      <c r="J565" s="314"/>
      <c r="K565" s="314"/>
      <c r="L565" s="314"/>
      <c r="M565" s="314"/>
      <c r="N565" s="314"/>
      <c r="O565" s="314"/>
      <c r="P565" s="314"/>
      <c r="Q565" s="314"/>
      <c r="R565" s="314"/>
      <c r="S565" s="314"/>
      <c r="T565" s="314"/>
      <c r="U565" s="314"/>
      <c r="V565" s="314"/>
    </row>
    <row r="566" spans="1:22" ht="14.25" customHeight="1" x14ac:dyDescent="0.2">
      <c r="A566" s="314"/>
      <c r="B566" s="314"/>
      <c r="C566" s="314"/>
      <c r="D566" s="314"/>
      <c r="E566" s="314"/>
      <c r="F566" s="314"/>
      <c r="G566" s="324"/>
      <c r="H566" s="314"/>
      <c r="I566" s="314"/>
      <c r="J566" s="314"/>
      <c r="K566" s="314"/>
      <c r="L566" s="314"/>
      <c r="M566" s="314"/>
      <c r="N566" s="314"/>
      <c r="O566" s="314"/>
      <c r="P566" s="314"/>
      <c r="Q566" s="314"/>
      <c r="R566" s="314"/>
      <c r="S566" s="314"/>
      <c r="T566" s="314"/>
      <c r="U566" s="314"/>
      <c r="V566" s="314"/>
    </row>
    <row r="567" spans="1:22" ht="14.25" customHeight="1" x14ac:dyDescent="0.2">
      <c r="A567" s="314"/>
      <c r="B567" s="314"/>
      <c r="C567" s="314"/>
      <c r="D567" s="314"/>
      <c r="E567" s="314"/>
      <c r="F567" s="314"/>
      <c r="G567" s="324"/>
      <c r="H567" s="314"/>
      <c r="I567" s="314"/>
      <c r="J567" s="314"/>
      <c r="K567" s="314"/>
      <c r="L567" s="314"/>
      <c r="M567" s="314"/>
      <c r="N567" s="314"/>
      <c r="O567" s="314"/>
      <c r="P567" s="314"/>
      <c r="Q567" s="314"/>
      <c r="R567" s="314"/>
      <c r="S567" s="314"/>
      <c r="T567" s="314"/>
      <c r="U567" s="314"/>
      <c r="V567" s="314"/>
    </row>
    <row r="568" spans="1:22" ht="14.25" customHeight="1" x14ac:dyDescent="0.2">
      <c r="A568" s="314"/>
      <c r="B568" s="314"/>
      <c r="C568" s="314"/>
      <c r="D568" s="314"/>
      <c r="E568" s="314"/>
      <c r="F568" s="314"/>
      <c r="G568" s="324"/>
      <c r="H568" s="314"/>
      <c r="I568" s="314"/>
      <c r="J568" s="314"/>
      <c r="K568" s="314"/>
      <c r="L568" s="314"/>
      <c r="M568" s="314"/>
      <c r="N568" s="314"/>
      <c r="O568" s="314"/>
      <c r="P568" s="314"/>
      <c r="Q568" s="314"/>
      <c r="R568" s="314"/>
      <c r="S568" s="314"/>
      <c r="T568" s="314"/>
      <c r="U568" s="314"/>
      <c r="V568" s="314"/>
    </row>
    <row r="569" spans="1:22" ht="14.25" customHeight="1" x14ac:dyDescent="0.2">
      <c r="A569" s="314"/>
      <c r="B569" s="314"/>
      <c r="C569" s="314"/>
      <c r="D569" s="314"/>
      <c r="E569" s="314"/>
      <c r="F569" s="314"/>
      <c r="G569" s="324"/>
      <c r="H569" s="314"/>
      <c r="I569" s="314"/>
      <c r="J569" s="314"/>
      <c r="K569" s="314"/>
      <c r="L569" s="314"/>
      <c r="M569" s="314"/>
      <c r="N569" s="314"/>
      <c r="O569" s="314"/>
      <c r="P569" s="314"/>
      <c r="Q569" s="314"/>
      <c r="R569" s="314"/>
      <c r="S569" s="314"/>
      <c r="T569" s="314"/>
      <c r="U569" s="314"/>
      <c r="V569" s="314"/>
    </row>
    <row r="570" spans="1:22" ht="14.25" customHeight="1" x14ac:dyDescent="0.2">
      <c r="A570" s="314"/>
      <c r="B570" s="314"/>
      <c r="C570" s="314"/>
      <c r="D570" s="314"/>
      <c r="E570" s="314"/>
      <c r="F570" s="314"/>
      <c r="G570" s="324"/>
      <c r="H570" s="314"/>
      <c r="I570" s="314"/>
      <c r="J570" s="314"/>
      <c r="K570" s="314"/>
      <c r="L570" s="314"/>
      <c r="M570" s="314"/>
      <c r="N570" s="314"/>
      <c r="O570" s="314"/>
      <c r="P570" s="314"/>
      <c r="Q570" s="314"/>
      <c r="R570" s="314"/>
      <c r="S570" s="314"/>
      <c r="T570" s="314"/>
      <c r="U570" s="314"/>
      <c r="V570" s="314"/>
    </row>
    <row r="571" spans="1:22" ht="14.25" customHeight="1" x14ac:dyDescent="0.2">
      <c r="A571" s="314"/>
      <c r="B571" s="314"/>
      <c r="C571" s="314"/>
      <c r="D571" s="314"/>
      <c r="E571" s="314"/>
      <c r="F571" s="314"/>
      <c r="G571" s="324"/>
      <c r="H571" s="314"/>
      <c r="I571" s="314"/>
      <c r="J571" s="314"/>
      <c r="K571" s="314"/>
      <c r="L571" s="314"/>
      <c r="M571" s="314"/>
      <c r="N571" s="314"/>
      <c r="O571" s="314"/>
      <c r="P571" s="314"/>
      <c r="Q571" s="314"/>
      <c r="R571" s="314"/>
      <c r="S571" s="314"/>
      <c r="T571" s="314"/>
      <c r="U571" s="314"/>
      <c r="V571" s="314"/>
    </row>
    <row r="572" spans="1:22" ht="14.25" customHeight="1" x14ac:dyDescent="0.2">
      <c r="A572" s="314"/>
      <c r="B572" s="314"/>
      <c r="C572" s="314"/>
      <c r="D572" s="314"/>
      <c r="E572" s="314"/>
      <c r="F572" s="314"/>
      <c r="G572" s="324"/>
      <c r="H572" s="314"/>
      <c r="I572" s="314"/>
      <c r="J572" s="314"/>
      <c r="K572" s="314"/>
      <c r="L572" s="314"/>
      <c r="M572" s="314"/>
      <c r="N572" s="314"/>
      <c r="O572" s="314"/>
      <c r="P572" s="314"/>
      <c r="Q572" s="314"/>
      <c r="R572" s="314"/>
      <c r="S572" s="314"/>
      <c r="T572" s="314"/>
      <c r="U572" s="314"/>
      <c r="V572" s="314"/>
    </row>
    <row r="573" spans="1:22" ht="14.25" customHeight="1" x14ac:dyDescent="0.2">
      <c r="A573" s="314"/>
      <c r="B573" s="314"/>
      <c r="C573" s="314"/>
      <c r="D573" s="314"/>
      <c r="E573" s="314"/>
      <c r="F573" s="314"/>
      <c r="G573" s="324"/>
      <c r="H573" s="314"/>
      <c r="I573" s="314"/>
      <c r="J573" s="314"/>
      <c r="K573" s="314"/>
      <c r="L573" s="314"/>
      <c r="M573" s="314"/>
      <c r="N573" s="314"/>
      <c r="O573" s="314"/>
      <c r="P573" s="314"/>
      <c r="Q573" s="314"/>
      <c r="R573" s="314"/>
      <c r="S573" s="314"/>
      <c r="T573" s="314"/>
      <c r="U573" s="314"/>
      <c r="V573" s="314"/>
    </row>
    <row r="574" spans="1:22" ht="14.25" customHeight="1" x14ac:dyDescent="0.2">
      <c r="A574" s="314"/>
      <c r="B574" s="314"/>
      <c r="C574" s="314"/>
      <c r="D574" s="314"/>
      <c r="E574" s="314"/>
      <c r="F574" s="314"/>
      <c r="G574" s="324"/>
      <c r="H574" s="314"/>
      <c r="I574" s="314"/>
      <c r="J574" s="314"/>
      <c r="K574" s="314"/>
      <c r="L574" s="314"/>
      <c r="M574" s="314"/>
      <c r="N574" s="314"/>
      <c r="O574" s="314"/>
      <c r="P574" s="314"/>
      <c r="Q574" s="314"/>
      <c r="R574" s="314"/>
      <c r="S574" s="314"/>
      <c r="T574" s="314"/>
      <c r="U574" s="314"/>
      <c r="V574" s="314"/>
    </row>
    <row r="575" spans="1:22" ht="14.25" customHeight="1" x14ac:dyDescent="0.2">
      <c r="A575" s="314"/>
      <c r="B575" s="314"/>
      <c r="C575" s="314"/>
      <c r="D575" s="314"/>
      <c r="E575" s="314"/>
      <c r="F575" s="314"/>
      <c r="G575" s="324"/>
      <c r="H575" s="314"/>
      <c r="I575" s="314"/>
      <c r="J575" s="314"/>
      <c r="K575" s="314"/>
      <c r="L575" s="314"/>
      <c r="M575" s="314"/>
      <c r="N575" s="314"/>
      <c r="O575" s="314"/>
      <c r="P575" s="314"/>
      <c r="Q575" s="314"/>
      <c r="R575" s="314"/>
      <c r="S575" s="314"/>
      <c r="T575" s="314"/>
      <c r="U575" s="314"/>
      <c r="V575" s="314"/>
    </row>
    <row r="576" spans="1:22" ht="14.25" customHeight="1" x14ac:dyDescent="0.2">
      <c r="A576" s="314"/>
      <c r="B576" s="314"/>
      <c r="C576" s="314"/>
      <c r="D576" s="314"/>
      <c r="E576" s="314"/>
      <c r="F576" s="314"/>
      <c r="G576" s="324"/>
      <c r="H576" s="314"/>
      <c r="I576" s="314"/>
      <c r="J576" s="314"/>
      <c r="K576" s="314"/>
      <c r="L576" s="314"/>
      <c r="M576" s="314"/>
      <c r="N576" s="314"/>
      <c r="O576" s="314"/>
      <c r="P576" s="314"/>
      <c r="Q576" s="314"/>
      <c r="R576" s="314"/>
      <c r="S576" s="314"/>
      <c r="T576" s="314"/>
      <c r="U576" s="314"/>
      <c r="V576" s="314"/>
    </row>
    <row r="577" spans="1:22" ht="14.25" customHeight="1" x14ac:dyDescent="0.2">
      <c r="A577" s="314"/>
      <c r="B577" s="314"/>
      <c r="C577" s="314"/>
      <c r="D577" s="314"/>
      <c r="E577" s="314"/>
      <c r="F577" s="314"/>
      <c r="G577" s="324"/>
      <c r="H577" s="314"/>
      <c r="I577" s="314"/>
      <c r="J577" s="314"/>
      <c r="K577" s="314"/>
      <c r="L577" s="314"/>
      <c r="M577" s="314"/>
      <c r="N577" s="314"/>
      <c r="O577" s="314"/>
      <c r="P577" s="314"/>
      <c r="Q577" s="314"/>
      <c r="R577" s="314"/>
      <c r="S577" s="314"/>
      <c r="T577" s="314"/>
      <c r="U577" s="314"/>
      <c r="V577" s="314"/>
    </row>
    <row r="578" spans="1:22" ht="14.25" customHeight="1" x14ac:dyDescent="0.2">
      <c r="A578" s="314"/>
      <c r="B578" s="314"/>
      <c r="C578" s="314"/>
      <c r="D578" s="314"/>
      <c r="E578" s="314"/>
      <c r="F578" s="314"/>
      <c r="G578" s="324"/>
      <c r="H578" s="314"/>
      <c r="I578" s="314"/>
      <c r="J578" s="314"/>
      <c r="K578" s="314"/>
      <c r="L578" s="314"/>
      <c r="M578" s="314"/>
      <c r="N578" s="314"/>
      <c r="O578" s="314"/>
      <c r="P578" s="314"/>
      <c r="Q578" s="314"/>
      <c r="R578" s="314"/>
      <c r="S578" s="314"/>
      <c r="T578" s="314"/>
      <c r="U578" s="314"/>
      <c r="V578" s="314"/>
    </row>
    <row r="579" spans="1:22" ht="14.25" customHeight="1" x14ac:dyDescent="0.2">
      <c r="A579" s="314"/>
      <c r="B579" s="314"/>
      <c r="C579" s="314"/>
      <c r="D579" s="314"/>
      <c r="E579" s="314"/>
      <c r="F579" s="314"/>
      <c r="G579" s="324"/>
      <c r="H579" s="314"/>
      <c r="I579" s="314"/>
      <c r="J579" s="314"/>
      <c r="K579" s="314"/>
      <c r="L579" s="314"/>
      <c r="M579" s="314"/>
      <c r="N579" s="314"/>
      <c r="O579" s="314"/>
      <c r="P579" s="314"/>
      <c r="Q579" s="314"/>
      <c r="R579" s="314"/>
      <c r="S579" s="314"/>
      <c r="T579" s="314"/>
      <c r="U579" s="314"/>
      <c r="V579" s="314"/>
    </row>
    <row r="580" spans="1:22" ht="14.25" customHeight="1" x14ac:dyDescent="0.2">
      <c r="A580" s="314"/>
      <c r="B580" s="314"/>
      <c r="C580" s="314"/>
      <c r="D580" s="314"/>
      <c r="E580" s="314"/>
      <c r="F580" s="314"/>
      <c r="G580" s="324"/>
      <c r="H580" s="314"/>
      <c r="I580" s="314"/>
      <c r="J580" s="314"/>
      <c r="K580" s="314"/>
      <c r="L580" s="314"/>
      <c r="M580" s="314"/>
      <c r="N580" s="314"/>
      <c r="O580" s="314"/>
      <c r="P580" s="314"/>
      <c r="Q580" s="314"/>
      <c r="R580" s="314"/>
      <c r="S580" s="314"/>
      <c r="T580" s="314"/>
      <c r="U580" s="314"/>
      <c r="V580" s="314"/>
    </row>
    <row r="581" spans="1:22" ht="14.25" customHeight="1" x14ac:dyDescent="0.2">
      <c r="A581" s="314"/>
      <c r="B581" s="314"/>
      <c r="C581" s="314"/>
      <c r="D581" s="314"/>
      <c r="E581" s="314"/>
      <c r="F581" s="314"/>
      <c r="G581" s="324"/>
      <c r="H581" s="314"/>
      <c r="I581" s="314"/>
      <c r="J581" s="314"/>
      <c r="K581" s="314"/>
      <c r="L581" s="314"/>
      <c r="M581" s="314"/>
      <c r="N581" s="314"/>
      <c r="O581" s="314"/>
      <c r="P581" s="314"/>
      <c r="Q581" s="314"/>
      <c r="R581" s="314"/>
      <c r="S581" s="314"/>
      <c r="T581" s="314"/>
      <c r="U581" s="314"/>
      <c r="V581" s="314"/>
    </row>
    <row r="582" spans="1:22" ht="14.25" customHeight="1" x14ac:dyDescent="0.2">
      <c r="A582" s="314"/>
      <c r="B582" s="314"/>
      <c r="C582" s="314"/>
      <c r="D582" s="314"/>
      <c r="E582" s="314"/>
      <c r="F582" s="314"/>
      <c r="G582" s="324"/>
      <c r="H582" s="314"/>
      <c r="I582" s="314"/>
      <c r="J582" s="314"/>
      <c r="K582" s="314"/>
      <c r="L582" s="314"/>
      <c r="M582" s="314"/>
      <c r="N582" s="314"/>
      <c r="O582" s="314"/>
      <c r="P582" s="314"/>
      <c r="Q582" s="314"/>
      <c r="R582" s="314"/>
      <c r="S582" s="314"/>
      <c r="T582" s="314"/>
      <c r="U582" s="314"/>
      <c r="V582" s="314"/>
    </row>
    <row r="583" spans="1:22" ht="14.25" customHeight="1" x14ac:dyDescent="0.2">
      <c r="A583" s="314"/>
      <c r="B583" s="314"/>
      <c r="C583" s="314"/>
      <c r="D583" s="314"/>
      <c r="E583" s="314"/>
      <c r="F583" s="314"/>
      <c r="G583" s="324"/>
      <c r="H583" s="314"/>
      <c r="I583" s="314"/>
      <c r="J583" s="314"/>
      <c r="K583" s="314"/>
      <c r="L583" s="314"/>
      <c r="M583" s="314"/>
      <c r="N583" s="314"/>
      <c r="O583" s="314"/>
      <c r="P583" s="314"/>
      <c r="Q583" s="314"/>
      <c r="R583" s="314"/>
      <c r="S583" s="314"/>
      <c r="T583" s="314"/>
      <c r="U583" s="314"/>
      <c r="V583" s="314"/>
    </row>
    <row r="584" spans="1:22" ht="14.25" customHeight="1" x14ac:dyDescent="0.2">
      <c r="A584" s="314"/>
      <c r="B584" s="314"/>
      <c r="C584" s="314"/>
      <c r="D584" s="314"/>
      <c r="E584" s="314"/>
      <c r="F584" s="314"/>
      <c r="G584" s="324"/>
      <c r="H584" s="314"/>
      <c r="I584" s="314"/>
      <c r="J584" s="314"/>
      <c r="K584" s="314"/>
      <c r="L584" s="314"/>
      <c r="M584" s="314"/>
      <c r="N584" s="314"/>
      <c r="O584" s="314"/>
      <c r="P584" s="314"/>
      <c r="Q584" s="314"/>
      <c r="R584" s="314"/>
      <c r="S584" s="314"/>
      <c r="T584" s="314"/>
      <c r="U584" s="314"/>
      <c r="V584" s="314"/>
    </row>
    <row r="585" spans="1:22" ht="14.25" customHeight="1" x14ac:dyDescent="0.2">
      <c r="A585" s="314"/>
      <c r="B585" s="314"/>
      <c r="C585" s="314"/>
      <c r="D585" s="314"/>
      <c r="E585" s="314"/>
      <c r="F585" s="314"/>
      <c r="G585" s="324"/>
      <c r="H585" s="314"/>
      <c r="I585" s="314"/>
      <c r="J585" s="314"/>
      <c r="K585" s="314"/>
      <c r="L585" s="314"/>
      <c r="M585" s="314"/>
      <c r="N585" s="314"/>
      <c r="O585" s="314"/>
      <c r="P585" s="314"/>
      <c r="Q585" s="314"/>
      <c r="R585" s="314"/>
      <c r="S585" s="314"/>
      <c r="T585" s="314"/>
      <c r="U585" s="314"/>
      <c r="V585" s="314"/>
    </row>
    <row r="586" spans="1:22" ht="14.25" customHeight="1" x14ac:dyDescent="0.2">
      <c r="A586" s="314"/>
      <c r="B586" s="314"/>
      <c r="C586" s="314"/>
      <c r="D586" s="314"/>
      <c r="E586" s="314"/>
      <c r="F586" s="314"/>
      <c r="G586" s="324"/>
      <c r="H586" s="314"/>
      <c r="I586" s="314"/>
      <c r="J586" s="314"/>
      <c r="K586" s="314"/>
      <c r="L586" s="314"/>
      <c r="M586" s="314"/>
      <c r="N586" s="314"/>
      <c r="O586" s="314"/>
      <c r="P586" s="314"/>
      <c r="Q586" s="314"/>
      <c r="R586" s="314"/>
      <c r="S586" s="314"/>
      <c r="T586" s="314"/>
      <c r="U586" s="314"/>
      <c r="V586" s="314"/>
    </row>
    <row r="587" spans="1:22" ht="14.25" customHeight="1" x14ac:dyDescent="0.2">
      <c r="A587" s="314"/>
      <c r="B587" s="314"/>
      <c r="C587" s="314"/>
      <c r="D587" s="314"/>
      <c r="E587" s="314"/>
      <c r="F587" s="314"/>
      <c r="G587" s="324"/>
      <c r="H587" s="314"/>
      <c r="I587" s="314"/>
      <c r="J587" s="314"/>
      <c r="K587" s="314"/>
      <c r="L587" s="314"/>
      <c r="M587" s="314"/>
      <c r="N587" s="314"/>
      <c r="O587" s="314"/>
      <c r="P587" s="314"/>
      <c r="Q587" s="314"/>
      <c r="R587" s="314"/>
      <c r="S587" s="314"/>
      <c r="T587" s="314"/>
      <c r="U587" s="314"/>
      <c r="V587" s="314"/>
    </row>
    <row r="588" spans="1:22" ht="14.25" customHeight="1" x14ac:dyDescent="0.2">
      <c r="A588" s="314"/>
      <c r="B588" s="314"/>
      <c r="C588" s="314"/>
      <c r="D588" s="314"/>
      <c r="E588" s="314"/>
      <c r="F588" s="314"/>
      <c r="G588" s="324"/>
      <c r="H588" s="314"/>
      <c r="I588" s="314"/>
      <c r="J588" s="314"/>
      <c r="K588" s="314"/>
      <c r="L588" s="314"/>
      <c r="M588" s="314"/>
      <c r="N588" s="314"/>
      <c r="O588" s="314"/>
      <c r="P588" s="314"/>
      <c r="Q588" s="314"/>
      <c r="R588" s="314"/>
      <c r="S588" s="314"/>
      <c r="T588" s="314"/>
      <c r="U588" s="314"/>
      <c r="V588" s="314"/>
    </row>
    <row r="589" spans="1:22" ht="14.25" customHeight="1" x14ac:dyDescent="0.2">
      <c r="A589" s="314"/>
      <c r="B589" s="314"/>
      <c r="C589" s="314"/>
      <c r="D589" s="314"/>
      <c r="E589" s="314"/>
      <c r="F589" s="314"/>
      <c r="G589" s="324"/>
      <c r="H589" s="314"/>
      <c r="I589" s="314"/>
      <c r="J589" s="314"/>
      <c r="K589" s="314"/>
      <c r="L589" s="314"/>
      <c r="M589" s="314"/>
      <c r="N589" s="314"/>
      <c r="O589" s="314"/>
      <c r="P589" s="314"/>
      <c r="Q589" s="314"/>
      <c r="R589" s="314"/>
      <c r="S589" s="314"/>
      <c r="T589" s="314"/>
      <c r="U589" s="314"/>
      <c r="V589" s="314"/>
    </row>
    <row r="590" spans="1:22" ht="14.25" customHeight="1" x14ac:dyDescent="0.2">
      <c r="A590" s="314"/>
      <c r="B590" s="314"/>
      <c r="C590" s="314"/>
      <c r="D590" s="314"/>
      <c r="E590" s="314"/>
      <c r="F590" s="314"/>
      <c r="G590" s="324"/>
      <c r="H590" s="314"/>
      <c r="I590" s="314"/>
      <c r="J590" s="314"/>
      <c r="K590" s="314"/>
      <c r="L590" s="314"/>
      <c r="M590" s="314"/>
      <c r="N590" s="314"/>
      <c r="O590" s="314"/>
      <c r="P590" s="314"/>
      <c r="Q590" s="314"/>
      <c r="R590" s="314"/>
      <c r="S590" s="314"/>
      <c r="T590" s="314"/>
      <c r="U590" s="314"/>
      <c r="V590" s="314"/>
    </row>
    <row r="591" spans="1:22" ht="14.25" customHeight="1" x14ac:dyDescent="0.2">
      <c r="A591" s="314"/>
      <c r="B591" s="314"/>
      <c r="C591" s="314"/>
      <c r="D591" s="314"/>
      <c r="E591" s="314"/>
      <c r="F591" s="314"/>
      <c r="G591" s="324"/>
      <c r="H591" s="314"/>
      <c r="I591" s="314"/>
      <c r="J591" s="314"/>
      <c r="K591" s="314"/>
      <c r="L591" s="314"/>
      <c r="M591" s="314"/>
      <c r="N591" s="314"/>
      <c r="O591" s="314"/>
      <c r="P591" s="314"/>
      <c r="Q591" s="314"/>
      <c r="R591" s="314"/>
      <c r="S591" s="314"/>
      <c r="T591" s="314"/>
      <c r="U591" s="314"/>
      <c r="V591" s="314"/>
    </row>
    <row r="592" spans="1:22" ht="14.25" customHeight="1" x14ac:dyDescent="0.2">
      <c r="A592" s="314"/>
      <c r="B592" s="314"/>
      <c r="C592" s="314"/>
      <c r="D592" s="314"/>
      <c r="E592" s="314"/>
      <c r="F592" s="314"/>
      <c r="G592" s="324"/>
      <c r="H592" s="314"/>
      <c r="I592" s="314"/>
      <c r="J592" s="314"/>
      <c r="K592" s="314"/>
      <c r="L592" s="314"/>
      <c r="M592" s="314"/>
      <c r="N592" s="314"/>
      <c r="O592" s="314"/>
      <c r="P592" s="314"/>
      <c r="Q592" s="314"/>
      <c r="R592" s="314"/>
      <c r="S592" s="314"/>
      <c r="T592" s="314"/>
      <c r="U592" s="314"/>
      <c r="V592" s="314"/>
    </row>
    <row r="593" spans="1:22" ht="14.25" customHeight="1" x14ac:dyDescent="0.2">
      <c r="A593" s="314"/>
      <c r="B593" s="314"/>
      <c r="C593" s="314"/>
      <c r="D593" s="314"/>
      <c r="E593" s="314"/>
      <c r="F593" s="314"/>
      <c r="G593" s="324"/>
      <c r="H593" s="314"/>
      <c r="I593" s="314"/>
      <c r="J593" s="314"/>
      <c r="K593" s="314"/>
      <c r="L593" s="314"/>
      <c r="M593" s="314"/>
      <c r="N593" s="314"/>
      <c r="O593" s="314"/>
      <c r="P593" s="314"/>
      <c r="Q593" s="314"/>
      <c r="R593" s="314"/>
      <c r="S593" s="314"/>
      <c r="T593" s="314"/>
      <c r="U593" s="314"/>
      <c r="V593" s="314"/>
    </row>
    <row r="594" spans="1:22" ht="14.25" customHeight="1" x14ac:dyDescent="0.2">
      <c r="A594" s="314"/>
      <c r="B594" s="314"/>
      <c r="C594" s="314"/>
      <c r="D594" s="314"/>
      <c r="E594" s="314"/>
      <c r="F594" s="314"/>
      <c r="G594" s="324"/>
      <c r="H594" s="314"/>
      <c r="I594" s="314"/>
      <c r="J594" s="314"/>
      <c r="K594" s="314"/>
      <c r="L594" s="314"/>
      <c r="M594" s="314"/>
      <c r="N594" s="314"/>
      <c r="O594" s="314"/>
      <c r="P594" s="314"/>
      <c r="Q594" s="314"/>
      <c r="R594" s="314"/>
      <c r="S594" s="314"/>
      <c r="T594" s="314"/>
      <c r="U594" s="314"/>
      <c r="V594" s="314"/>
    </row>
    <row r="595" spans="1:22" ht="14.25" customHeight="1" x14ac:dyDescent="0.2">
      <c r="A595" s="314"/>
      <c r="B595" s="314"/>
      <c r="C595" s="314"/>
      <c r="D595" s="314"/>
      <c r="E595" s="314"/>
      <c r="F595" s="314"/>
      <c r="G595" s="324"/>
      <c r="H595" s="314"/>
      <c r="I595" s="314"/>
      <c r="J595" s="314"/>
      <c r="K595" s="314"/>
      <c r="L595" s="314"/>
      <c r="M595" s="314"/>
      <c r="N595" s="314"/>
      <c r="O595" s="314"/>
      <c r="P595" s="314"/>
      <c r="Q595" s="314"/>
      <c r="R595" s="314"/>
      <c r="S595" s="314"/>
      <c r="T595" s="314"/>
      <c r="U595" s="314"/>
      <c r="V595" s="314"/>
    </row>
    <row r="596" spans="1:22" ht="14.25" customHeight="1" x14ac:dyDescent="0.2">
      <c r="A596" s="314"/>
      <c r="B596" s="314"/>
      <c r="C596" s="314"/>
      <c r="D596" s="314"/>
      <c r="E596" s="314"/>
      <c r="F596" s="314"/>
      <c r="G596" s="324"/>
      <c r="H596" s="314"/>
      <c r="I596" s="314"/>
      <c r="J596" s="314"/>
      <c r="K596" s="314"/>
      <c r="L596" s="314"/>
      <c r="M596" s="314"/>
      <c r="N596" s="314"/>
      <c r="O596" s="314"/>
      <c r="P596" s="314"/>
      <c r="Q596" s="314"/>
      <c r="R596" s="314"/>
      <c r="S596" s="314"/>
      <c r="T596" s="314"/>
      <c r="U596" s="314"/>
      <c r="V596" s="314"/>
    </row>
    <row r="597" spans="1:22" ht="14.25" customHeight="1" x14ac:dyDescent="0.2">
      <c r="A597" s="314"/>
      <c r="B597" s="314"/>
      <c r="C597" s="314"/>
      <c r="D597" s="314"/>
      <c r="E597" s="314"/>
      <c r="F597" s="314"/>
      <c r="G597" s="324"/>
      <c r="H597" s="314"/>
      <c r="I597" s="314"/>
      <c r="J597" s="314"/>
      <c r="K597" s="314"/>
      <c r="L597" s="314"/>
      <c r="M597" s="314"/>
      <c r="N597" s="314"/>
      <c r="O597" s="314"/>
      <c r="P597" s="314"/>
      <c r="Q597" s="314"/>
      <c r="R597" s="314"/>
      <c r="S597" s="314"/>
      <c r="T597" s="314"/>
      <c r="U597" s="314"/>
      <c r="V597" s="314"/>
    </row>
    <row r="598" spans="1:22" ht="14.25" customHeight="1" x14ac:dyDescent="0.2">
      <c r="A598" s="314"/>
      <c r="B598" s="314"/>
      <c r="C598" s="314"/>
      <c r="D598" s="314"/>
      <c r="E598" s="314"/>
      <c r="F598" s="314"/>
      <c r="G598" s="324"/>
      <c r="H598" s="314"/>
      <c r="I598" s="314"/>
      <c r="J598" s="314"/>
      <c r="K598" s="314"/>
      <c r="L598" s="314"/>
      <c r="M598" s="314"/>
      <c r="N598" s="314"/>
      <c r="O598" s="314"/>
      <c r="P598" s="314"/>
      <c r="Q598" s="314"/>
      <c r="R598" s="314"/>
      <c r="S598" s="314"/>
      <c r="T598" s="314"/>
      <c r="U598" s="314"/>
      <c r="V598" s="314"/>
    </row>
    <row r="599" spans="1:22" ht="14.25" customHeight="1" x14ac:dyDescent="0.2">
      <c r="A599" s="314"/>
      <c r="B599" s="314"/>
      <c r="C599" s="314"/>
      <c r="D599" s="314"/>
      <c r="E599" s="314"/>
      <c r="F599" s="314"/>
      <c r="G599" s="324"/>
      <c r="H599" s="314"/>
      <c r="I599" s="314"/>
      <c r="J599" s="314"/>
      <c r="K599" s="314"/>
      <c r="L599" s="314"/>
      <c r="M599" s="314"/>
      <c r="N599" s="314"/>
      <c r="O599" s="314"/>
      <c r="P599" s="314"/>
      <c r="Q599" s="314"/>
      <c r="R599" s="314"/>
      <c r="S599" s="314"/>
      <c r="T599" s="314"/>
      <c r="U599" s="314"/>
      <c r="V599" s="314"/>
    </row>
    <row r="600" spans="1:22" ht="14.25" customHeight="1" x14ac:dyDescent="0.2">
      <c r="A600" s="314"/>
      <c r="B600" s="314"/>
      <c r="C600" s="314"/>
      <c r="D600" s="314"/>
      <c r="E600" s="314"/>
      <c r="F600" s="314"/>
      <c r="G600" s="324"/>
      <c r="H600" s="314"/>
      <c r="I600" s="314"/>
      <c r="J600" s="314"/>
      <c r="K600" s="314"/>
      <c r="L600" s="314"/>
      <c r="M600" s="314"/>
      <c r="N600" s="314"/>
      <c r="O600" s="314"/>
      <c r="P600" s="314"/>
      <c r="Q600" s="314"/>
      <c r="R600" s="314"/>
      <c r="S600" s="314"/>
      <c r="T600" s="314"/>
      <c r="U600" s="314"/>
      <c r="V600" s="314"/>
    </row>
    <row r="601" spans="1:22" ht="14.25" customHeight="1" x14ac:dyDescent="0.2">
      <c r="A601" s="314"/>
      <c r="B601" s="314"/>
      <c r="C601" s="314"/>
      <c r="D601" s="314"/>
      <c r="E601" s="314"/>
      <c r="F601" s="314"/>
      <c r="G601" s="324"/>
      <c r="H601" s="314"/>
      <c r="I601" s="314"/>
      <c r="J601" s="314"/>
      <c r="K601" s="314"/>
      <c r="L601" s="314"/>
      <c r="M601" s="314"/>
      <c r="N601" s="314"/>
      <c r="O601" s="314"/>
      <c r="P601" s="314"/>
      <c r="Q601" s="314"/>
      <c r="R601" s="314"/>
      <c r="S601" s="314"/>
      <c r="T601" s="314"/>
      <c r="U601" s="314"/>
      <c r="V601" s="314"/>
    </row>
    <row r="602" spans="1:22" ht="14.25" customHeight="1" x14ac:dyDescent="0.2">
      <c r="A602" s="314"/>
      <c r="B602" s="314"/>
      <c r="C602" s="314"/>
      <c r="D602" s="314"/>
      <c r="E602" s="314"/>
      <c r="F602" s="314"/>
      <c r="G602" s="324"/>
      <c r="H602" s="314"/>
      <c r="I602" s="314"/>
      <c r="J602" s="314"/>
      <c r="K602" s="314"/>
      <c r="L602" s="314"/>
      <c r="M602" s="314"/>
      <c r="N602" s="314"/>
      <c r="O602" s="314"/>
      <c r="P602" s="314"/>
      <c r="Q602" s="314"/>
      <c r="R602" s="314"/>
      <c r="S602" s="314"/>
      <c r="T602" s="314"/>
      <c r="U602" s="314"/>
      <c r="V602" s="314"/>
    </row>
    <row r="603" spans="1:22" ht="14.25" customHeight="1" x14ac:dyDescent="0.2">
      <c r="A603" s="314"/>
      <c r="B603" s="314"/>
      <c r="C603" s="314"/>
      <c r="D603" s="314"/>
      <c r="E603" s="314"/>
      <c r="F603" s="314"/>
      <c r="G603" s="324"/>
      <c r="H603" s="314"/>
      <c r="I603" s="314"/>
      <c r="J603" s="314"/>
      <c r="K603" s="314"/>
      <c r="L603" s="314"/>
      <c r="M603" s="314"/>
      <c r="N603" s="314"/>
      <c r="O603" s="314"/>
      <c r="P603" s="314"/>
      <c r="Q603" s="314"/>
      <c r="R603" s="314"/>
      <c r="S603" s="314"/>
      <c r="T603" s="314"/>
      <c r="U603" s="314"/>
      <c r="V603" s="314"/>
    </row>
    <row r="604" spans="1:22" ht="14.25" customHeight="1" x14ac:dyDescent="0.2">
      <c r="A604" s="314"/>
      <c r="B604" s="314"/>
      <c r="C604" s="314"/>
      <c r="D604" s="314"/>
      <c r="E604" s="314"/>
      <c r="F604" s="314"/>
      <c r="G604" s="324"/>
      <c r="H604" s="314"/>
      <c r="I604" s="314"/>
      <c r="J604" s="314"/>
      <c r="K604" s="314"/>
      <c r="L604" s="314"/>
      <c r="M604" s="314"/>
      <c r="N604" s="314"/>
      <c r="O604" s="314"/>
      <c r="P604" s="314"/>
      <c r="Q604" s="314"/>
      <c r="R604" s="314"/>
      <c r="S604" s="314"/>
      <c r="T604" s="314"/>
      <c r="U604" s="314"/>
      <c r="V604" s="314"/>
    </row>
    <row r="605" spans="1:22" ht="14.25" customHeight="1" x14ac:dyDescent="0.2">
      <c r="A605" s="314"/>
      <c r="B605" s="314"/>
      <c r="C605" s="314"/>
      <c r="D605" s="314"/>
      <c r="E605" s="314"/>
      <c r="F605" s="314"/>
      <c r="G605" s="324"/>
      <c r="H605" s="314"/>
      <c r="I605" s="314"/>
      <c r="J605" s="314"/>
      <c r="K605" s="314"/>
      <c r="L605" s="314"/>
      <c r="M605" s="314"/>
      <c r="N605" s="314"/>
      <c r="O605" s="314"/>
      <c r="P605" s="314"/>
      <c r="Q605" s="314"/>
      <c r="R605" s="314"/>
      <c r="S605" s="314"/>
      <c r="T605" s="314"/>
      <c r="U605" s="314"/>
      <c r="V605" s="314"/>
    </row>
    <row r="606" spans="1:22" ht="14.25" customHeight="1" x14ac:dyDescent="0.2">
      <c r="A606" s="314"/>
      <c r="B606" s="314"/>
      <c r="C606" s="314"/>
      <c r="D606" s="314"/>
      <c r="E606" s="314"/>
      <c r="F606" s="314"/>
      <c r="G606" s="324"/>
      <c r="H606" s="314"/>
      <c r="I606" s="314"/>
      <c r="J606" s="314"/>
      <c r="K606" s="314"/>
      <c r="L606" s="314"/>
      <c r="M606" s="314"/>
      <c r="N606" s="314"/>
      <c r="O606" s="314"/>
      <c r="P606" s="314"/>
      <c r="Q606" s="314"/>
      <c r="R606" s="314"/>
      <c r="S606" s="314"/>
      <c r="T606" s="314"/>
      <c r="U606" s="314"/>
      <c r="V606" s="314"/>
    </row>
    <row r="607" spans="1:22" ht="14.25" customHeight="1" x14ac:dyDescent="0.2">
      <c r="A607" s="314"/>
      <c r="B607" s="314"/>
      <c r="C607" s="314"/>
      <c r="D607" s="314"/>
      <c r="E607" s="314"/>
      <c r="F607" s="314"/>
      <c r="G607" s="324"/>
      <c r="H607" s="314"/>
      <c r="I607" s="314"/>
      <c r="J607" s="314"/>
      <c r="K607" s="314"/>
      <c r="L607" s="314"/>
      <c r="M607" s="314"/>
      <c r="N607" s="314"/>
      <c r="O607" s="314"/>
      <c r="P607" s="314"/>
      <c r="Q607" s="314"/>
      <c r="R607" s="314"/>
      <c r="S607" s="314"/>
      <c r="T607" s="314"/>
      <c r="U607" s="314"/>
      <c r="V607" s="314"/>
    </row>
    <row r="608" spans="1:22" ht="14.25" customHeight="1" x14ac:dyDescent="0.2">
      <c r="A608" s="314"/>
      <c r="B608" s="314"/>
      <c r="C608" s="314"/>
      <c r="D608" s="314"/>
      <c r="E608" s="314"/>
      <c r="F608" s="314"/>
      <c r="G608" s="324"/>
      <c r="H608" s="314"/>
      <c r="I608" s="314"/>
      <c r="J608" s="314"/>
      <c r="K608" s="314"/>
      <c r="L608" s="314"/>
      <c r="M608" s="314"/>
      <c r="N608" s="314"/>
      <c r="O608" s="314"/>
      <c r="P608" s="314"/>
      <c r="Q608" s="314"/>
      <c r="R608" s="314"/>
      <c r="S608" s="314"/>
      <c r="T608" s="314"/>
      <c r="U608" s="314"/>
      <c r="V608" s="314"/>
    </row>
    <row r="609" spans="1:22" ht="14.25" customHeight="1" x14ac:dyDescent="0.2">
      <c r="A609" s="314"/>
      <c r="B609" s="314"/>
      <c r="C609" s="314"/>
      <c r="D609" s="314"/>
      <c r="E609" s="314"/>
      <c r="F609" s="314"/>
      <c r="G609" s="324"/>
      <c r="H609" s="314"/>
      <c r="I609" s="314"/>
      <c r="J609" s="314"/>
      <c r="K609" s="314"/>
      <c r="L609" s="314"/>
      <c r="M609" s="314"/>
      <c r="N609" s="314"/>
      <c r="O609" s="314"/>
      <c r="P609" s="314"/>
      <c r="Q609" s="314"/>
      <c r="R609" s="314"/>
      <c r="S609" s="314"/>
      <c r="T609" s="314"/>
      <c r="U609" s="314"/>
      <c r="V609" s="314"/>
    </row>
    <row r="610" spans="1:22" ht="14.25" customHeight="1" x14ac:dyDescent="0.2">
      <c r="A610" s="314"/>
      <c r="B610" s="314"/>
      <c r="C610" s="314"/>
      <c r="D610" s="314"/>
      <c r="E610" s="314"/>
      <c r="F610" s="314"/>
      <c r="G610" s="324"/>
      <c r="H610" s="314"/>
      <c r="I610" s="314"/>
      <c r="J610" s="314"/>
      <c r="K610" s="314"/>
      <c r="L610" s="314"/>
      <c r="M610" s="314"/>
      <c r="N610" s="314"/>
      <c r="O610" s="314"/>
      <c r="P610" s="314"/>
      <c r="Q610" s="314"/>
      <c r="R610" s="314"/>
      <c r="S610" s="314"/>
      <c r="T610" s="314"/>
      <c r="U610" s="314"/>
      <c r="V610" s="314"/>
    </row>
    <row r="611" spans="1:22" ht="14.25" customHeight="1" x14ac:dyDescent="0.2">
      <c r="A611" s="314"/>
      <c r="B611" s="314"/>
      <c r="C611" s="314"/>
      <c r="D611" s="314"/>
      <c r="E611" s="314"/>
      <c r="F611" s="314"/>
      <c r="G611" s="324"/>
      <c r="H611" s="314"/>
      <c r="I611" s="314"/>
      <c r="J611" s="314"/>
      <c r="K611" s="314"/>
      <c r="L611" s="314"/>
      <c r="M611" s="314"/>
      <c r="N611" s="314"/>
      <c r="O611" s="314"/>
      <c r="P611" s="314"/>
      <c r="Q611" s="314"/>
      <c r="R611" s="314"/>
      <c r="S611" s="314"/>
      <c r="T611" s="314"/>
      <c r="U611" s="314"/>
      <c r="V611" s="314"/>
    </row>
    <row r="612" spans="1:22" ht="14.25" customHeight="1" x14ac:dyDescent="0.2">
      <c r="A612" s="314"/>
      <c r="B612" s="314"/>
      <c r="C612" s="314"/>
      <c r="D612" s="314"/>
      <c r="E612" s="314"/>
      <c r="F612" s="314"/>
      <c r="G612" s="324"/>
      <c r="H612" s="314"/>
      <c r="I612" s="314"/>
      <c r="J612" s="314"/>
      <c r="K612" s="314"/>
      <c r="L612" s="314"/>
      <c r="M612" s="314"/>
      <c r="N612" s="314"/>
      <c r="O612" s="314"/>
      <c r="P612" s="314"/>
      <c r="Q612" s="314"/>
      <c r="R612" s="314"/>
      <c r="S612" s="314"/>
      <c r="T612" s="314"/>
      <c r="U612" s="314"/>
      <c r="V612" s="314"/>
    </row>
    <row r="613" spans="1:22" ht="14.25" customHeight="1" x14ac:dyDescent="0.2">
      <c r="A613" s="314"/>
      <c r="B613" s="314"/>
      <c r="C613" s="314"/>
      <c r="D613" s="314"/>
      <c r="E613" s="314"/>
      <c r="F613" s="314"/>
      <c r="G613" s="324"/>
      <c r="H613" s="314"/>
      <c r="I613" s="314"/>
      <c r="J613" s="314"/>
      <c r="K613" s="314"/>
      <c r="L613" s="314"/>
      <c r="M613" s="314"/>
      <c r="N613" s="314"/>
      <c r="O613" s="314"/>
      <c r="P613" s="314"/>
      <c r="Q613" s="314"/>
      <c r="R613" s="314"/>
      <c r="S613" s="314"/>
      <c r="T613" s="314"/>
      <c r="U613" s="314"/>
      <c r="V613" s="314"/>
    </row>
    <row r="614" spans="1:22" ht="14.25" customHeight="1" x14ac:dyDescent="0.2">
      <c r="A614" s="314"/>
      <c r="B614" s="314"/>
      <c r="C614" s="314"/>
      <c r="D614" s="314"/>
      <c r="E614" s="314"/>
      <c r="F614" s="314"/>
      <c r="G614" s="324"/>
      <c r="H614" s="314"/>
      <c r="I614" s="314"/>
      <c r="J614" s="314"/>
      <c r="K614" s="314"/>
      <c r="L614" s="314"/>
      <c r="M614" s="314"/>
      <c r="N614" s="314"/>
      <c r="O614" s="314"/>
      <c r="P614" s="314"/>
      <c r="Q614" s="314"/>
      <c r="R614" s="314"/>
      <c r="S614" s="314"/>
      <c r="T614" s="314"/>
      <c r="U614" s="314"/>
      <c r="V614" s="314"/>
    </row>
    <row r="615" spans="1:22" ht="14.25" customHeight="1" x14ac:dyDescent="0.2">
      <c r="A615" s="314"/>
      <c r="B615" s="314"/>
      <c r="C615" s="314"/>
      <c r="D615" s="314"/>
      <c r="E615" s="314"/>
      <c r="F615" s="314"/>
      <c r="G615" s="324"/>
      <c r="H615" s="314"/>
      <c r="I615" s="314"/>
      <c r="J615" s="314"/>
      <c r="K615" s="314"/>
      <c r="L615" s="314"/>
      <c r="M615" s="314"/>
      <c r="N615" s="314"/>
      <c r="O615" s="314"/>
      <c r="P615" s="314"/>
      <c r="Q615" s="314"/>
      <c r="R615" s="314"/>
      <c r="S615" s="314"/>
      <c r="T615" s="314"/>
      <c r="U615" s="314"/>
      <c r="V615" s="314"/>
    </row>
    <row r="616" spans="1:22" ht="14.25" customHeight="1" x14ac:dyDescent="0.2">
      <c r="A616" s="314"/>
      <c r="B616" s="314"/>
      <c r="C616" s="314"/>
      <c r="D616" s="314"/>
      <c r="E616" s="314"/>
      <c r="F616" s="314"/>
      <c r="G616" s="324"/>
      <c r="H616" s="314"/>
      <c r="I616" s="314"/>
      <c r="J616" s="314"/>
      <c r="K616" s="314"/>
      <c r="L616" s="314"/>
      <c r="M616" s="314"/>
      <c r="N616" s="314"/>
      <c r="O616" s="314"/>
      <c r="P616" s="314"/>
      <c r="Q616" s="314"/>
      <c r="R616" s="314"/>
      <c r="S616" s="314"/>
      <c r="T616" s="314"/>
      <c r="U616" s="314"/>
      <c r="V616" s="314"/>
    </row>
    <row r="617" spans="1:22" ht="14.25" customHeight="1" x14ac:dyDescent="0.2">
      <c r="A617" s="314"/>
      <c r="B617" s="314"/>
      <c r="C617" s="314"/>
      <c r="D617" s="314"/>
      <c r="E617" s="314"/>
      <c r="F617" s="314"/>
      <c r="G617" s="324"/>
      <c r="H617" s="314"/>
      <c r="I617" s="314"/>
      <c r="J617" s="314"/>
      <c r="K617" s="314"/>
      <c r="L617" s="314"/>
      <c r="M617" s="314"/>
      <c r="N617" s="314"/>
      <c r="O617" s="314"/>
      <c r="P617" s="314"/>
      <c r="Q617" s="314"/>
      <c r="R617" s="314"/>
      <c r="S617" s="314"/>
      <c r="T617" s="314"/>
      <c r="U617" s="314"/>
      <c r="V617" s="314"/>
    </row>
    <row r="618" spans="1:22" ht="14.25" customHeight="1" x14ac:dyDescent="0.2">
      <c r="A618" s="314"/>
      <c r="B618" s="314"/>
      <c r="C618" s="314"/>
      <c r="D618" s="314"/>
      <c r="E618" s="314"/>
      <c r="F618" s="314"/>
      <c r="G618" s="324"/>
      <c r="H618" s="314"/>
      <c r="I618" s="314"/>
      <c r="J618" s="314"/>
      <c r="K618" s="314"/>
      <c r="L618" s="314"/>
      <c r="M618" s="314"/>
      <c r="N618" s="314"/>
      <c r="O618" s="314"/>
      <c r="P618" s="314"/>
      <c r="Q618" s="314"/>
      <c r="R618" s="314"/>
      <c r="S618" s="314"/>
      <c r="T618" s="314"/>
      <c r="U618" s="314"/>
      <c r="V618" s="314"/>
    </row>
    <row r="619" spans="1:22" ht="14.25" customHeight="1" x14ac:dyDescent="0.2">
      <c r="A619" s="314"/>
      <c r="B619" s="314"/>
      <c r="C619" s="314"/>
      <c r="D619" s="314"/>
      <c r="E619" s="314"/>
      <c r="F619" s="314"/>
      <c r="G619" s="324"/>
      <c r="H619" s="314"/>
      <c r="I619" s="314"/>
      <c r="J619" s="314"/>
      <c r="K619" s="314"/>
      <c r="L619" s="314"/>
      <c r="M619" s="314"/>
      <c r="N619" s="314"/>
      <c r="O619" s="314"/>
      <c r="P619" s="314"/>
      <c r="Q619" s="314"/>
      <c r="R619" s="314"/>
      <c r="S619" s="314"/>
      <c r="T619" s="314"/>
      <c r="U619" s="314"/>
      <c r="V619" s="314"/>
    </row>
    <row r="620" spans="1:22" ht="14.25" customHeight="1" x14ac:dyDescent="0.2">
      <c r="A620" s="314"/>
      <c r="B620" s="314"/>
      <c r="C620" s="314"/>
      <c r="D620" s="314"/>
      <c r="E620" s="314"/>
      <c r="F620" s="314"/>
      <c r="G620" s="324"/>
      <c r="H620" s="314"/>
      <c r="I620" s="314"/>
      <c r="J620" s="314"/>
      <c r="K620" s="314"/>
      <c r="L620" s="314"/>
      <c r="M620" s="314"/>
      <c r="N620" s="314"/>
      <c r="O620" s="314"/>
      <c r="P620" s="314"/>
      <c r="Q620" s="314"/>
      <c r="R620" s="314"/>
      <c r="S620" s="314"/>
      <c r="T620" s="314"/>
      <c r="U620" s="314"/>
      <c r="V620" s="314"/>
    </row>
    <row r="621" spans="1:22" ht="14.25" customHeight="1" x14ac:dyDescent="0.2">
      <c r="A621" s="314"/>
      <c r="B621" s="314"/>
      <c r="C621" s="314"/>
      <c r="D621" s="314"/>
      <c r="E621" s="314"/>
      <c r="F621" s="314"/>
      <c r="G621" s="324"/>
      <c r="H621" s="314"/>
      <c r="I621" s="314"/>
      <c r="J621" s="314"/>
      <c r="K621" s="314"/>
      <c r="L621" s="314"/>
      <c r="M621" s="314"/>
      <c r="N621" s="314"/>
      <c r="O621" s="314"/>
      <c r="P621" s="314"/>
      <c r="Q621" s="314"/>
      <c r="R621" s="314"/>
      <c r="S621" s="314"/>
      <c r="T621" s="314"/>
      <c r="U621" s="314"/>
      <c r="V621" s="314"/>
    </row>
    <row r="622" spans="1:22" ht="14.25" customHeight="1" x14ac:dyDescent="0.2">
      <c r="A622" s="314"/>
      <c r="B622" s="314"/>
      <c r="C622" s="314"/>
      <c r="D622" s="314"/>
      <c r="E622" s="314"/>
      <c r="F622" s="314"/>
      <c r="G622" s="324"/>
      <c r="H622" s="314"/>
      <c r="I622" s="314"/>
      <c r="J622" s="314"/>
      <c r="K622" s="314"/>
      <c r="L622" s="314"/>
      <c r="M622" s="314"/>
      <c r="N622" s="314"/>
      <c r="O622" s="314"/>
      <c r="P622" s="314"/>
      <c r="Q622" s="314"/>
      <c r="R622" s="314"/>
      <c r="S622" s="314"/>
      <c r="T622" s="314"/>
      <c r="U622" s="314"/>
      <c r="V622" s="314"/>
    </row>
    <row r="623" spans="1:22" ht="14.25" customHeight="1" x14ac:dyDescent="0.2">
      <c r="A623" s="314"/>
      <c r="B623" s="314"/>
      <c r="C623" s="314"/>
      <c r="D623" s="314"/>
      <c r="E623" s="314"/>
      <c r="F623" s="314"/>
      <c r="G623" s="324"/>
      <c r="H623" s="314"/>
      <c r="I623" s="314"/>
      <c r="J623" s="314"/>
      <c r="K623" s="314"/>
      <c r="L623" s="314"/>
      <c r="M623" s="314"/>
      <c r="N623" s="314"/>
      <c r="O623" s="314"/>
      <c r="P623" s="314"/>
      <c r="Q623" s="314"/>
      <c r="R623" s="314"/>
      <c r="S623" s="314"/>
      <c r="T623" s="314"/>
      <c r="U623" s="314"/>
      <c r="V623" s="314"/>
    </row>
    <row r="624" spans="1:22" ht="14.25" customHeight="1" x14ac:dyDescent="0.2">
      <c r="A624" s="314"/>
      <c r="B624" s="314"/>
      <c r="C624" s="314"/>
      <c r="D624" s="314"/>
      <c r="E624" s="314"/>
      <c r="F624" s="314"/>
      <c r="G624" s="324"/>
      <c r="H624" s="314"/>
      <c r="I624" s="314"/>
      <c r="J624" s="314"/>
      <c r="K624" s="314"/>
      <c r="L624" s="314"/>
      <c r="M624" s="314"/>
      <c r="N624" s="314"/>
      <c r="O624" s="314"/>
      <c r="P624" s="314"/>
      <c r="Q624" s="314"/>
      <c r="R624" s="314"/>
      <c r="S624" s="314"/>
      <c r="T624" s="314"/>
      <c r="U624" s="314"/>
      <c r="V624" s="314"/>
    </row>
    <row r="625" spans="1:22" ht="14.25" customHeight="1" x14ac:dyDescent="0.2">
      <c r="A625" s="314"/>
      <c r="B625" s="314"/>
      <c r="C625" s="314"/>
      <c r="D625" s="314"/>
      <c r="E625" s="314"/>
      <c r="F625" s="314"/>
      <c r="G625" s="324"/>
      <c r="H625" s="314"/>
      <c r="I625" s="314"/>
      <c r="J625" s="314"/>
      <c r="K625" s="314"/>
      <c r="L625" s="314"/>
      <c r="M625" s="314"/>
      <c r="N625" s="314"/>
      <c r="O625" s="314"/>
      <c r="P625" s="314"/>
      <c r="Q625" s="314"/>
      <c r="R625" s="314"/>
      <c r="S625" s="314"/>
      <c r="T625" s="314"/>
      <c r="U625" s="314"/>
      <c r="V625" s="314"/>
    </row>
    <row r="626" spans="1:22" ht="14.25" customHeight="1" x14ac:dyDescent="0.2">
      <c r="A626" s="314"/>
      <c r="B626" s="314"/>
      <c r="C626" s="314"/>
      <c r="D626" s="314"/>
      <c r="E626" s="314"/>
      <c r="F626" s="314"/>
      <c r="G626" s="324"/>
      <c r="H626" s="314"/>
      <c r="I626" s="314"/>
      <c r="J626" s="314"/>
      <c r="K626" s="314"/>
      <c r="L626" s="314"/>
      <c r="M626" s="314"/>
      <c r="N626" s="314"/>
      <c r="O626" s="314"/>
      <c r="P626" s="314"/>
      <c r="Q626" s="314"/>
      <c r="R626" s="314"/>
      <c r="S626" s="314"/>
      <c r="T626" s="314"/>
      <c r="U626" s="314"/>
      <c r="V626" s="314"/>
    </row>
    <row r="627" spans="1:22" ht="14.25" customHeight="1" x14ac:dyDescent="0.2">
      <c r="A627" s="314"/>
      <c r="B627" s="314"/>
      <c r="C627" s="314"/>
      <c r="D627" s="314"/>
      <c r="E627" s="314"/>
      <c r="F627" s="314"/>
      <c r="G627" s="324"/>
      <c r="H627" s="314"/>
      <c r="I627" s="314"/>
      <c r="J627" s="314"/>
      <c r="K627" s="314"/>
      <c r="L627" s="314"/>
      <c r="M627" s="314"/>
      <c r="N627" s="314"/>
      <c r="O627" s="314"/>
      <c r="P627" s="314"/>
      <c r="Q627" s="314"/>
      <c r="R627" s="314"/>
      <c r="S627" s="314"/>
      <c r="T627" s="314"/>
      <c r="U627" s="314"/>
      <c r="V627" s="314"/>
    </row>
    <row r="628" spans="1:22" ht="14.25" customHeight="1" x14ac:dyDescent="0.2">
      <c r="A628" s="314"/>
      <c r="B628" s="314"/>
      <c r="C628" s="314"/>
      <c r="D628" s="314"/>
      <c r="E628" s="314"/>
      <c r="F628" s="314"/>
      <c r="G628" s="324"/>
      <c r="H628" s="314"/>
      <c r="I628" s="314"/>
      <c r="J628" s="314"/>
      <c r="K628" s="314"/>
      <c r="L628" s="314"/>
      <c r="M628" s="314"/>
      <c r="N628" s="314"/>
      <c r="O628" s="314"/>
      <c r="P628" s="314"/>
      <c r="Q628" s="314"/>
      <c r="R628" s="314"/>
      <c r="S628" s="314"/>
      <c r="T628" s="314"/>
      <c r="U628" s="314"/>
      <c r="V628" s="314"/>
    </row>
    <row r="629" spans="1:22" ht="14.25" customHeight="1" x14ac:dyDescent="0.2">
      <c r="A629" s="314"/>
      <c r="B629" s="314"/>
      <c r="C629" s="314"/>
      <c r="D629" s="314"/>
      <c r="E629" s="314"/>
      <c r="F629" s="314"/>
      <c r="G629" s="324"/>
      <c r="H629" s="314"/>
      <c r="I629" s="314"/>
      <c r="J629" s="314"/>
      <c r="K629" s="314"/>
      <c r="L629" s="314"/>
      <c r="M629" s="314"/>
      <c r="N629" s="314"/>
      <c r="O629" s="314"/>
      <c r="P629" s="314"/>
      <c r="Q629" s="314"/>
      <c r="R629" s="314"/>
      <c r="S629" s="314"/>
      <c r="T629" s="314"/>
      <c r="U629" s="314"/>
      <c r="V629" s="314"/>
    </row>
    <row r="630" spans="1:22" ht="14.25" customHeight="1" x14ac:dyDescent="0.2">
      <c r="A630" s="314"/>
      <c r="B630" s="314"/>
      <c r="C630" s="314"/>
      <c r="D630" s="314"/>
      <c r="E630" s="314"/>
      <c r="F630" s="314"/>
      <c r="G630" s="324"/>
      <c r="H630" s="314"/>
      <c r="I630" s="314"/>
      <c r="J630" s="314"/>
      <c r="K630" s="314"/>
      <c r="L630" s="314"/>
      <c r="M630" s="314"/>
      <c r="N630" s="314"/>
      <c r="O630" s="314"/>
      <c r="P630" s="314"/>
      <c r="Q630" s="314"/>
      <c r="R630" s="314"/>
      <c r="S630" s="314"/>
      <c r="T630" s="314"/>
      <c r="U630" s="314"/>
      <c r="V630" s="314"/>
    </row>
    <row r="631" spans="1:22" ht="14.25" customHeight="1" x14ac:dyDescent="0.2">
      <c r="A631" s="314"/>
      <c r="B631" s="314"/>
      <c r="C631" s="314"/>
      <c r="D631" s="314"/>
      <c r="E631" s="314"/>
      <c r="F631" s="314"/>
      <c r="G631" s="324"/>
      <c r="H631" s="314"/>
      <c r="I631" s="314"/>
      <c r="J631" s="314"/>
      <c r="K631" s="314"/>
      <c r="L631" s="314"/>
      <c r="M631" s="314"/>
      <c r="N631" s="314"/>
      <c r="O631" s="314"/>
      <c r="P631" s="314"/>
      <c r="Q631" s="314"/>
      <c r="R631" s="314"/>
      <c r="S631" s="314"/>
      <c r="T631" s="314"/>
      <c r="U631" s="314"/>
      <c r="V631" s="314"/>
    </row>
    <row r="632" spans="1:22" ht="14.25" customHeight="1" x14ac:dyDescent="0.2">
      <c r="A632" s="314"/>
      <c r="B632" s="314"/>
      <c r="C632" s="314"/>
      <c r="D632" s="314"/>
      <c r="E632" s="314"/>
      <c r="F632" s="314"/>
      <c r="G632" s="324"/>
      <c r="H632" s="314"/>
      <c r="I632" s="314"/>
      <c r="J632" s="314"/>
      <c r="K632" s="314"/>
      <c r="L632" s="314"/>
      <c r="M632" s="314"/>
      <c r="N632" s="314"/>
      <c r="O632" s="314"/>
      <c r="P632" s="314"/>
      <c r="Q632" s="314"/>
      <c r="R632" s="314"/>
      <c r="S632" s="314"/>
      <c r="T632" s="314"/>
      <c r="U632" s="314"/>
      <c r="V632" s="314"/>
    </row>
    <row r="633" spans="1:22" ht="14.25" customHeight="1" x14ac:dyDescent="0.2">
      <c r="A633" s="314"/>
      <c r="B633" s="314"/>
      <c r="C633" s="314"/>
      <c r="D633" s="314"/>
      <c r="E633" s="314"/>
      <c r="F633" s="314"/>
      <c r="G633" s="324"/>
      <c r="H633" s="314"/>
      <c r="I633" s="314"/>
      <c r="J633" s="314"/>
      <c r="K633" s="314"/>
      <c r="L633" s="314"/>
      <c r="M633" s="314"/>
      <c r="N633" s="314"/>
      <c r="O633" s="314"/>
      <c r="P633" s="314"/>
      <c r="Q633" s="314"/>
      <c r="R633" s="314"/>
      <c r="S633" s="314"/>
      <c r="T633" s="314"/>
      <c r="U633" s="314"/>
      <c r="V633" s="314"/>
    </row>
    <row r="634" spans="1:22" ht="14.25" customHeight="1" x14ac:dyDescent="0.2">
      <c r="A634" s="314"/>
      <c r="B634" s="314"/>
      <c r="C634" s="314"/>
      <c r="D634" s="314"/>
      <c r="E634" s="314"/>
      <c r="F634" s="314"/>
      <c r="G634" s="324"/>
      <c r="H634" s="314"/>
      <c r="I634" s="314"/>
      <c r="J634" s="314"/>
      <c r="K634" s="314"/>
      <c r="L634" s="314"/>
      <c r="M634" s="314"/>
      <c r="N634" s="314"/>
      <c r="O634" s="314"/>
      <c r="P634" s="314"/>
      <c r="Q634" s="314"/>
      <c r="R634" s="314"/>
      <c r="S634" s="314"/>
      <c r="T634" s="314"/>
      <c r="U634" s="314"/>
      <c r="V634" s="314"/>
    </row>
    <row r="635" spans="1:22" ht="14.25" customHeight="1" x14ac:dyDescent="0.2">
      <c r="A635" s="314"/>
      <c r="B635" s="314"/>
      <c r="C635" s="314"/>
      <c r="D635" s="314"/>
      <c r="E635" s="314"/>
      <c r="F635" s="314"/>
      <c r="G635" s="324"/>
      <c r="H635" s="314"/>
      <c r="I635" s="314"/>
      <c r="J635" s="314"/>
      <c r="K635" s="314"/>
      <c r="L635" s="314"/>
      <c r="M635" s="314"/>
      <c r="N635" s="314"/>
      <c r="O635" s="314"/>
      <c r="P635" s="314"/>
      <c r="Q635" s="314"/>
      <c r="R635" s="314"/>
      <c r="S635" s="314"/>
      <c r="T635" s="314"/>
      <c r="U635" s="314"/>
      <c r="V635" s="314"/>
    </row>
    <row r="636" spans="1:22" ht="14.25" customHeight="1" x14ac:dyDescent="0.2">
      <c r="A636" s="314"/>
      <c r="B636" s="314"/>
      <c r="C636" s="314"/>
      <c r="D636" s="314"/>
      <c r="E636" s="314"/>
      <c r="F636" s="314"/>
      <c r="G636" s="324"/>
      <c r="H636" s="314"/>
      <c r="I636" s="314"/>
      <c r="J636" s="314"/>
      <c r="K636" s="314"/>
      <c r="L636" s="314"/>
      <c r="M636" s="314"/>
      <c r="N636" s="314"/>
      <c r="O636" s="314"/>
      <c r="P636" s="314"/>
      <c r="Q636" s="314"/>
      <c r="R636" s="314"/>
      <c r="S636" s="314"/>
      <c r="T636" s="314"/>
      <c r="U636" s="314"/>
      <c r="V636" s="314"/>
    </row>
    <row r="637" spans="1:22" ht="14.25" customHeight="1" x14ac:dyDescent="0.2">
      <c r="A637" s="314"/>
      <c r="B637" s="314"/>
      <c r="C637" s="314"/>
      <c r="D637" s="314"/>
      <c r="E637" s="314"/>
      <c r="F637" s="314"/>
      <c r="G637" s="324"/>
      <c r="H637" s="314"/>
      <c r="I637" s="314"/>
      <c r="J637" s="314"/>
      <c r="K637" s="314"/>
      <c r="L637" s="314"/>
      <c r="M637" s="314"/>
      <c r="N637" s="314"/>
      <c r="O637" s="314"/>
      <c r="P637" s="314"/>
      <c r="Q637" s="314"/>
      <c r="R637" s="314"/>
      <c r="S637" s="314"/>
      <c r="T637" s="314"/>
      <c r="U637" s="314"/>
      <c r="V637" s="314"/>
    </row>
    <row r="638" spans="1:22" ht="14.25" customHeight="1" x14ac:dyDescent="0.2">
      <c r="A638" s="314"/>
      <c r="B638" s="314"/>
      <c r="C638" s="314"/>
      <c r="D638" s="314"/>
      <c r="E638" s="314"/>
      <c r="F638" s="314"/>
      <c r="G638" s="324"/>
      <c r="H638" s="314"/>
      <c r="I638" s="314"/>
      <c r="J638" s="314"/>
      <c r="K638" s="314"/>
      <c r="L638" s="314"/>
      <c r="M638" s="314"/>
      <c r="N638" s="314"/>
      <c r="O638" s="314"/>
      <c r="P638" s="314"/>
      <c r="Q638" s="314"/>
      <c r="R638" s="314"/>
      <c r="S638" s="314"/>
      <c r="T638" s="314"/>
      <c r="U638" s="314"/>
      <c r="V638" s="314"/>
    </row>
    <row r="639" spans="1:22" ht="14.25" customHeight="1" x14ac:dyDescent="0.2">
      <c r="A639" s="314"/>
      <c r="B639" s="314"/>
      <c r="C639" s="314"/>
      <c r="D639" s="314"/>
      <c r="E639" s="314"/>
      <c r="F639" s="314"/>
      <c r="G639" s="324"/>
      <c r="H639" s="314"/>
      <c r="I639" s="314"/>
      <c r="J639" s="314"/>
      <c r="K639" s="314"/>
      <c r="L639" s="314"/>
      <c r="M639" s="314"/>
      <c r="N639" s="314"/>
      <c r="O639" s="314"/>
      <c r="P639" s="314"/>
      <c r="Q639" s="314"/>
      <c r="R639" s="314"/>
      <c r="S639" s="314"/>
      <c r="T639" s="314"/>
      <c r="U639" s="314"/>
      <c r="V639" s="314"/>
    </row>
    <row r="640" spans="1:22" ht="14.25" customHeight="1" x14ac:dyDescent="0.2">
      <c r="A640" s="314"/>
      <c r="B640" s="314"/>
      <c r="C640" s="314"/>
      <c r="D640" s="314"/>
      <c r="E640" s="314"/>
      <c r="F640" s="314"/>
      <c r="G640" s="324"/>
      <c r="H640" s="314"/>
      <c r="I640" s="314"/>
      <c r="J640" s="314"/>
      <c r="K640" s="314"/>
      <c r="L640" s="314"/>
      <c r="M640" s="314"/>
      <c r="N640" s="314"/>
      <c r="O640" s="314"/>
      <c r="P640" s="314"/>
      <c r="Q640" s="314"/>
      <c r="R640" s="314"/>
      <c r="S640" s="314"/>
      <c r="T640" s="314"/>
      <c r="U640" s="314"/>
      <c r="V640" s="314"/>
    </row>
    <row r="641" spans="1:22" ht="14.25" customHeight="1" x14ac:dyDescent="0.2">
      <c r="A641" s="314"/>
      <c r="B641" s="314"/>
      <c r="C641" s="314"/>
      <c r="D641" s="314"/>
      <c r="E641" s="314"/>
      <c r="F641" s="314"/>
      <c r="G641" s="324"/>
      <c r="H641" s="314"/>
      <c r="I641" s="314"/>
      <c r="J641" s="314"/>
      <c r="K641" s="314"/>
      <c r="L641" s="314"/>
      <c r="M641" s="314"/>
      <c r="N641" s="314"/>
      <c r="O641" s="314"/>
      <c r="P641" s="314"/>
      <c r="Q641" s="314"/>
      <c r="R641" s="314"/>
      <c r="S641" s="314"/>
      <c r="T641" s="314"/>
      <c r="U641" s="314"/>
      <c r="V641" s="314"/>
    </row>
    <row r="642" spans="1:22" ht="14.25" customHeight="1" x14ac:dyDescent="0.2">
      <c r="A642" s="314"/>
      <c r="B642" s="314"/>
      <c r="C642" s="314"/>
      <c r="D642" s="314"/>
      <c r="E642" s="314"/>
      <c r="F642" s="314"/>
      <c r="G642" s="324"/>
      <c r="H642" s="314"/>
      <c r="I642" s="314"/>
      <c r="J642" s="314"/>
      <c r="K642" s="314"/>
      <c r="L642" s="314"/>
      <c r="M642" s="314"/>
      <c r="N642" s="314"/>
      <c r="O642" s="314"/>
      <c r="P642" s="314"/>
      <c r="Q642" s="314"/>
      <c r="R642" s="314"/>
      <c r="S642" s="314"/>
      <c r="T642" s="314"/>
      <c r="U642" s="314"/>
      <c r="V642" s="314"/>
    </row>
    <row r="643" spans="1:22" ht="14.25" customHeight="1" x14ac:dyDescent="0.2">
      <c r="A643" s="314"/>
      <c r="B643" s="314"/>
      <c r="C643" s="314"/>
      <c r="D643" s="314"/>
      <c r="E643" s="314"/>
      <c r="F643" s="314"/>
      <c r="G643" s="324"/>
      <c r="H643" s="314"/>
      <c r="I643" s="314"/>
      <c r="J643" s="314"/>
      <c r="K643" s="314"/>
      <c r="L643" s="314"/>
      <c r="M643" s="314"/>
      <c r="N643" s="314"/>
      <c r="O643" s="314"/>
      <c r="P643" s="314"/>
      <c r="Q643" s="314"/>
      <c r="R643" s="314"/>
      <c r="S643" s="314"/>
      <c r="T643" s="314"/>
      <c r="U643" s="314"/>
      <c r="V643" s="314"/>
    </row>
    <row r="644" spans="1:22" ht="14.25" customHeight="1" x14ac:dyDescent="0.2">
      <c r="A644" s="314"/>
      <c r="B644" s="314"/>
      <c r="C644" s="314"/>
      <c r="D644" s="314"/>
      <c r="E644" s="314"/>
      <c r="F644" s="314"/>
      <c r="G644" s="324"/>
      <c r="H644" s="314"/>
      <c r="I644" s="314"/>
      <c r="J644" s="314"/>
      <c r="K644" s="314"/>
      <c r="L644" s="314"/>
      <c r="M644" s="314"/>
      <c r="N644" s="314"/>
      <c r="O644" s="314"/>
      <c r="P644" s="314"/>
      <c r="Q644" s="314"/>
      <c r="R644" s="314"/>
      <c r="S644" s="314"/>
      <c r="T644" s="314"/>
      <c r="U644" s="314"/>
      <c r="V644" s="314"/>
    </row>
    <row r="645" spans="1:22" ht="14.25" customHeight="1" x14ac:dyDescent="0.2">
      <c r="A645" s="314"/>
      <c r="B645" s="314"/>
      <c r="C645" s="314"/>
      <c r="D645" s="314"/>
      <c r="E645" s="314"/>
      <c r="F645" s="314"/>
      <c r="G645" s="324"/>
      <c r="H645" s="314"/>
      <c r="I645" s="314"/>
      <c r="J645" s="314"/>
      <c r="K645" s="314"/>
      <c r="L645" s="314"/>
      <c r="M645" s="314"/>
      <c r="N645" s="314"/>
      <c r="O645" s="314"/>
      <c r="P645" s="314"/>
      <c r="Q645" s="314"/>
      <c r="R645" s="314"/>
      <c r="S645" s="314"/>
      <c r="T645" s="314"/>
      <c r="U645" s="314"/>
      <c r="V645" s="314"/>
    </row>
    <row r="646" spans="1:22" ht="14.25" customHeight="1" x14ac:dyDescent="0.2">
      <c r="A646" s="314"/>
      <c r="B646" s="314"/>
      <c r="C646" s="314"/>
      <c r="D646" s="314"/>
      <c r="E646" s="314"/>
      <c r="F646" s="314"/>
      <c r="G646" s="324"/>
      <c r="H646" s="314"/>
      <c r="I646" s="314"/>
      <c r="J646" s="314"/>
      <c r="K646" s="314"/>
      <c r="L646" s="314"/>
      <c r="M646" s="314"/>
      <c r="N646" s="314"/>
      <c r="O646" s="314"/>
      <c r="P646" s="314"/>
      <c r="Q646" s="314"/>
      <c r="R646" s="314"/>
      <c r="S646" s="314"/>
      <c r="T646" s="314"/>
      <c r="U646" s="314"/>
      <c r="V646" s="314"/>
    </row>
    <row r="647" spans="1:22" ht="14.25" customHeight="1" x14ac:dyDescent="0.2">
      <c r="A647" s="314"/>
      <c r="B647" s="314"/>
      <c r="C647" s="314"/>
      <c r="D647" s="314"/>
      <c r="E647" s="314"/>
      <c r="F647" s="314"/>
      <c r="G647" s="324"/>
      <c r="H647" s="314"/>
      <c r="I647" s="314"/>
      <c r="J647" s="314"/>
      <c r="K647" s="314"/>
      <c r="L647" s="314"/>
      <c r="M647" s="314"/>
      <c r="N647" s="314"/>
      <c r="O647" s="314"/>
      <c r="P647" s="314"/>
      <c r="Q647" s="314"/>
      <c r="R647" s="314"/>
      <c r="S647" s="314"/>
      <c r="T647" s="314"/>
      <c r="U647" s="314"/>
      <c r="V647" s="314"/>
    </row>
    <row r="648" spans="1:22" ht="14.25" customHeight="1" x14ac:dyDescent="0.2">
      <c r="A648" s="314"/>
      <c r="B648" s="314"/>
      <c r="C648" s="314"/>
      <c r="D648" s="314"/>
      <c r="E648" s="314"/>
      <c r="F648" s="314"/>
      <c r="G648" s="324"/>
      <c r="H648" s="314"/>
      <c r="I648" s="314"/>
      <c r="J648" s="314"/>
      <c r="K648" s="314"/>
      <c r="L648" s="314"/>
      <c r="M648" s="314"/>
      <c r="N648" s="314"/>
      <c r="O648" s="314"/>
      <c r="P648" s="314"/>
      <c r="Q648" s="314"/>
      <c r="R648" s="314"/>
      <c r="S648" s="314"/>
      <c r="T648" s="314"/>
      <c r="U648" s="314"/>
      <c r="V648" s="314"/>
    </row>
    <row r="649" spans="1:22" ht="14.25" customHeight="1" x14ac:dyDescent="0.2">
      <c r="A649" s="314"/>
      <c r="B649" s="314"/>
      <c r="C649" s="314"/>
      <c r="D649" s="314"/>
      <c r="E649" s="314"/>
      <c r="F649" s="314"/>
      <c r="G649" s="324"/>
      <c r="H649" s="314"/>
      <c r="I649" s="314"/>
      <c r="J649" s="314"/>
      <c r="K649" s="314"/>
      <c r="L649" s="314"/>
      <c r="M649" s="314"/>
      <c r="N649" s="314"/>
      <c r="O649" s="314"/>
      <c r="P649" s="314"/>
      <c r="Q649" s="314"/>
      <c r="R649" s="314"/>
      <c r="S649" s="314"/>
      <c r="T649" s="314"/>
      <c r="U649" s="314"/>
      <c r="V649" s="314"/>
    </row>
    <row r="650" spans="1:22" ht="14.25" customHeight="1" x14ac:dyDescent="0.2">
      <c r="A650" s="314"/>
      <c r="B650" s="314"/>
      <c r="C650" s="314"/>
      <c r="D650" s="314"/>
      <c r="E650" s="314"/>
      <c r="F650" s="314"/>
      <c r="G650" s="324"/>
      <c r="H650" s="314"/>
      <c r="I650" s="314"/>
      <c r="J650" s="314"/>
      <c r="K650" s="314"/>
      <c r="L650" s="314"/>
      <c r="M650" s="314"/>
      <c r="N650" s="314"/>
      <c r="O650" s="314"/>
      <c r="P650" s="314"/>
      <c r="Q650" s="314"/>
      <c r="R650" s="314"/>
      <c r="S650" s="314"/>
      <c r="T650" s="314"/>
      <c r="U650" s="314"/>
      <c r="V650" s="314"/>
    </row>
    <row r="651" spans="1:22" ht="14.25" customHeight="1" x14ac:dyDescent="0.2">
      <c r="A651" s="314"/>
      <c r="B651" s="314"/>
      <c r="C651" s="314"/>
      <c r="D651" s="314"/>
      <c r="E651" s="314"/>
      <c r="F651" s="314"/>
      <c r="G651" s="324"/>
      <c r="H651" s="314"/>
      <c r="I651" s="314"/>
      <c r="J651" s="314"/>
      <c r="K651" s="314"/>
      <c r="L651" s="314"/>
      <c r="M651" s="314"/>
      <c r="N651" s="314"/>
      <c r="O651" s="314"/>
      <c r="P651" s="314"/>
      <c r="Q651" s="314"/>
      <c r="R651" s="314"/>
      <c r="S651" s="314"/>
      <c r="T651" s="314"/>
      <c r="U651" s="314"/>
      <c r="V651" s="314"/>
    </row>
    <row r="652" spans="1:22" ht="14.25" customHeight="1" x14ac:dyDescent="0.2">
      <c r="A652" s="314"/>
      <c r="B652" s="314"/>
      <c r="C652" s="314"/>
      <c r="D652" s="314"/>
      <c r="E652" s="314"/>
      <c r="F652" s="314"/>
      <c r="G652" s="324"/>
      <c r="H652" s="314"/>
      <c r="I652" s="314"/>
      <c r="J652" s="314"/>
      <c r="K652" s="314"/>
      <c r="L652" s="314"/>
      <c r="M652" s="314"/>
      <c r="N652" s="314"/>
      <c r="O652" s="314"/>
      <c r="P652" s="314"/>
      <c r="Q652" s="314"/>
      <c r="R652" s="314"/>
      <c r="S652" s="314"/>
      <c r="T652" s="314"/>
      <c r="U652" s="314"/>
      <c r="V652" s="314"/>
    </row>
    <row r="653" spans="1:22" ht="14.25" customHeight="1" x14ac:dyDescent="0.2">
      <c r="A653" s="314"/>
      <c r="B653" s="314"/>
      <c r="C653" s="314"/>
      <c r="D653" s="314"/>
      <c r="E653" s="314"/>
      <c r="F653" s="314"/>
      <c r="G653" s="324"/>
      <c r="H653" s="314"/>
      <c r="I653" s="314"/>
      <c r="J653" s="314"/>
      <c r="K653" s="314"/>
      <c r="L653" s="314"/>
      <c r="M653" s="314"/>
      <c r="N653" s="314"/>
      <c r="O653" s="314"/>
      <c r="P653" s="314"/>
      <c r="Q653" s="314"/>
      <c r="R653" s="314"/>
      <c r="S653" s="314"/>
      <c r="T653" s="314"/>
      <c r="U653" s="314"/>
      <c r="V653" s="314"/>
    </row>
    <row r="654" spans="1:22" ht="14.25" customHeight="1" x14ac:dyDescent="0.2">
      <c r="A654" s="314"/>
      <c r="B654" s="314"/>
      <c r="C654" s="314"/>
      <c r="D654" s="314"/>
      <c r="E654" s="314"/>
      <c r="F654" s="314"/>
      <c r="G654" s="324"/>
      <c r="H654" s="314"/>
      <c r="I654" s="314"/>
      <c r="J654" s="314"/>
      <c r="K654" s="314"/>
      <c r="L654" s="314"/>
      <c r="M654" s="314"/>
      <c r="N654" s="314"/>
      <c r="O654" s="314"/>
      <c r="P654" s="314"/>
      <c r="Q654" s="314"/>
      <c r="R654" s="314"/>
      <c r="S654" s="314"/>
      <c r="T654" s="314"/>
      <c r="U654" s="314"/>
      <c r="V654" s="314"/>
    </row>
    <row r="655" spans="1:22" ht="14.25" customHeight="1" x14ac:dyDescent="0.2">
      <c r="A655" s="314"/>
      <c r="B655" s="314"/>
      <c r="C655" s="314"/>
      <c r="D655" s="314"/>
      <c r="E655" s="314"/>
      <c r="F655" s="314"/>
      <c r="G655" s="324"/>
      <c r="H655" s="314"/>
      <c r="I655" s="314"/>
      <c r="J655" s="314"/>
      <c r="K655" s="314"/>
      <c r="L655" s="314"/>
      <c r="M655" s="314"/>
      <c r="N655" s="314"/>
      <c r="O655" s="314"/>
      <c r="P655" s="314"/>
      <c r="Q655" s="314"/>
      <c r="R655" s="314"/>
      <c r="S655" s="314"/>
      <c r="T655" s="314"/>
      <c r="U655" s="314"/>
      <c r="V655" s="314"/>
    </row>
    <row r="656" spans="1:22" ht="14.25" customHeight="1" x14ac:dyDescent="0.2">
      <c r="A656" s="314"/>
      <c r="B656" s="314"/>
      <c r="C656" s="314"/>
      <c r="D656" s="314"/>
      <c r="E656" s="314"/>
      <c r="F656" s="314"/>
      <c r="G656" s="324"/>
      <c r="H656" s="314"/>
      <c r="I656" s="314"/>
      <c r="J656" s="314"/>
      <c r="K656" s="314"/>
      <c r="L656" s="314"/>
      <c r="M656" s="314"/>
      <c r="N656" s="314"/>
      <c r="O656" s="314"/>
      <c r="P656" s="314"/>
      <c r="Q656" s="314"/>
      <c r="R656" s="314"/>
      <c r="S656" s="314"/>
      <c r="T656" s="314"/>
      <c r="U656" s="314"/>
      <c r="V656" s="314"/>
    </row>
    <row r="657" spans="1:22" ht="14.25" customHeight="1" x14ac:dyDescent="0.2">
      <c r="A657" s="314"/>
      <c r="B657" s="314"/>
      <c r="C657" s="314"/>
      <c r="D657" s="314"/>
      <c r="E657" s="314"/>
      <c r="F657" s="314"/>
      <c r="G657" s="324"/>
      <c r="H657" s="314"/>
      <c r="I657" s="314"/>
      <c r="J657" s="314"/>
      <c r="K657" s="314"/>
      <c r="L657" s="314"/>
      <c r="M657" s="314"/>
      <c r="N657" s="314"/>
      <c r="O657" s="314"/>
      <c r="P657" s="314"/>
      <c r="Q657" s="314"/>
      <c r="R657" s="314"/>
      <c r="S657" s="314"/>
      <c r="T657" s="314"/>
      <c r="U657" s="314"/>
      <c r="V657" s="314"/>
    </row>
    <row r="658" spans="1:22" ht="14.25" customHeight="1" x14ac:dyDescent="0.2">
      <c r="A658" s="314"/>
      <c r="B658" s="314"/>
      <c r="C658" s="314"/>
      <c r="D658" s="314"/>
      <c r="E658" s="314"/>
      <c r="F658" s="314"/>
      <c r="G658" s="324"/>
      <c r="H658" s="314"/>
      <c r="I658" s="314"/>
      <c r="J658" s="314"/>
      <c r="K658" s="314"/>
      <c r="L658" s="314"/>
      <c r="M658" s="314"/>
      <c r="N658" s="314"/>
      <c r="O658" s="314"/>
      <c r="P658" s="314"/>
      <c r="Q658" s="314"/>
      <c r="R658" s="314"/>
      <c r="S658" s="314"/>
      <c r="T658" s="314"/>
      <c r="U658" s="314"/>
      <c r="V658" s="314"/>
    </row>
    <row r="659" spans="1:22" ht="14.25" customHeight="1" x14ac:dyDescent="0.2">
      <c r="A659" s="314"/>
      <c r="B659" s="314"/>
      <c r="C659" s="314"/>
      <c r="D659" s="314"/>
      <c r="E659" s="314"/>
      <c r="F659" s="314"/>
      <c r="G659" s="324"/>
      <c r="H659" s="314"/>
      <c r="I659" s="314"/>
      <c r="J659" s="314"/>
      <c r="K659" s="314"/>
      <c r="L659" s="314"/>
      <c r="M659" s="314"/>
      <c r="N659" s="314"/>
      <c r="O659" s="314"/>
      <c r="P659" s="314"/>
      <c r="Q659" s="314"/>
      <c r="R659" s="314"/>
      <c r="S659" s="314"/>
      <c r="T659" s="314"/>
      <c r="U659" s="314"/>
      <c r="V659" s="314"/>
    </row>
    <row r="660" spans="1:22" ht="14.25" customHeight="1" x14ac:dyDescent="0.2">
      <c r="A660" s="314"/>
      <c r="B660" s="314"/>
      <c r="C660" s="314"/>
      <c r="D660" s="314"/>
      <c r="E660" s="314"/>
      <c r="F660" s="314"/>
      <c r="G660" s="324"/>
      <c r="H660" s="314"/>
      <c r="I660" s="314"/>
      <c r="J660" s="314"/>
      <c r="K660" s="314"/>
      <c r="L660" s="314"/>
      <c r="M660" s="314"/>
      <c r="N660" s="314"/>
      <c r="O660" s="314"/>
      <c r="P660" s="314"/>
      <c r="Q660" s="314"/>
      <c r="R660" s="314"/>
      <c r="S660" s="314"/>
      <c r="T660" s="314"/>
      <c r="U660" s="314"/>
      <c r="V660" s="314"/>
    </row>
    <row r="661" spans="1:22" ht="14.25" customHeight="1" x14ac:dyDescent="0.2">
      <c r="A661" s="314"/>
      <c r="B661" s="314"/>
      <c r="C661" s="314"/>
      <c r="D661" s="314"/>
      <c r="E661" s="314"/>
      <c r="F661" s="314"/>
      <c r="G661" s="324"/>
      <c r="H661" s="314"/>
      <c r="I661" s="314"/>
      <c r="J661" s="314"/>
      <c r="K661" s="314"/>
      <c r="L661" s="314"/>
      <c r="M661" s="314"/>
      <c r="N661" s="314"/>
      <c r="O661" s="314"/>
      <c r="P661" s="314"/>
      <c r="Q661" s="314"/>
      <c r="R661" s="314"/>
      <c r="S661" s="314"/>
      <c r="T661" s="314"/>
      <c r="U661" s="314"/>
      <c r="V661" s="314"/>
    </row>
    <row r="662" spans="1:22" ht="14.25" customHeight="1" x14ac:dyDescent="0.2">
      <c r="A662" s="314"/>
      <c r="B662" s="314"/>
      <c r="C662" s="314"/>
      <c r="D662" s="314"/>
      <c r="E662" s="314"/>
      <c r="F662" s="314"/>
      <c r="G662" s="324"/>
      <c r="H662" s="314"/>
      <c r="I662" s="314"/>
      <c r="J662" s="314"/>
      <c r="K662" s="314"/>
      <c r="L662" s="314"/>
      <c r="M662" s="314"/>
      <c r="N662" s="314"/>
      <c r="O662" s="314"/>
      <c r="P662" s="314"/>
      <c r="Q662" s="314"/>
      <c r="R662" s="314"/>
      <c r="S662" s="314"/>
      <c r="T662" s="314"/>
      <c r="U662" s="314"/>
      <c r="V662" s="314"/>
    </row>
    <row r="663" spans="1:22" ht="14.25" customHeight="1" x14ac:dyDescent="0.2">
      <c r="A663" s="314"/>
      <c r="B663" s="314"/>
      <c r="C663" s="314"/>
      <c r="D663" s="314"/>
      <c r="E663" s="314"/>
      <c r="F663" s="314"/>
      <c r="G663" s="324"/>
      <c r="H663" s="314"/>
      <c r="I663" s="314"/>
      <c r="J663" s="314"/>
      <c r="K663" s="314"/>
      <c r="L663" s="314"/>
      <c r="M663" s="314"/>
      <c r="N663" s="314"/>
      <c r="O663" s="314"/>
      <c r="P663" s="314"/>
      <c r="Q663" s="314"/>
      <c r="R663" s="314"/>
      <c r="S663" s="314"/>
      <c r="T663" s="314"/>
      <c r="U663" s="314"/>
      <c r="V663" s="314"/>
    </row>
    <row r="664" spans="1:22" ht="14.25" customHeight="1" x14ac:dyDescent="0.2">
      <c r="A664" s="314"/>
      <c r="B664" s="314"/>
      <c r="C664" s="314"/>
      <c r="D664" s="314"/>
      <c r="E664" s="314"/>
      <c r="F664" s="314"/>
      <c r="G664" s="324"/>
      <c r="H664" s="314"/>
      <c r="I664" s="314"/>
      <c r="J664" s="314"/>
      <c r="K664" s="314"/>
      <c r="L664" s="314"/>
      <c r="M664" s="314"/>
      <c r="N664" s="314"/>
      <c r="O664" s="314"/>
      <c r="P664" s="314"/>
      <c r="Q664" s="314"/>
      <c r="R664" s="314"/>
      <c r="S664" s="314"/>
      <c r="T664" s="314"/>
      <c r="U664" s="314"/>
      <c r="V664" s="314"/>
    </row>
    <row r="665" spans="1:22" ht="14.25" customHeight="1" x14ac:dyDescent="0.2">
      <c r="A665" s="314"/>
      <c r="B665" s="314"/>
      <c r="C665" s="314"/>
      <c r="D665" s="314"/>
      <c r="E665" s="314"/>
      <c r="F665" s="314"/>
      <c r="G665" s="324"/>
      <c r="H665" s="314"/>
      <c r="I665" s="314"/>
      <c r="J665" s="314"/>
      <c r="K665" s="314"/>
      <c r="L665" s="314"/>
      <c r="M665" s="314"/>
      <c r="N665" s="314"/>
      <c r="O665" s="314"/>
      <c r="P665" s="314"/>
      <c r="Q665" s="314"/>
      <c r="R665" s="314"/>
      <c r="S665" s="314"/>
      <c r="T665" s="314"/>
      <c r="U665" s="314"/>
      <c r="V665" s="314"/>
    </row>
    <row r="666" spans="1:22" ht="14.25" customHeight="1" x14ac:dyDescent="0.2">
      <c r="A666" s="314"/>
      <c r="B666" s="314"/>
      <c r="C666" s="314"/>
      <c r="D666" s="314"/>
      <c r="E666" s="314"/>
      <c r="F666" s="314"/>
      <c r="G666" s="324"/>
      <c r="H666" s="314"/>
      <c r="I666" s="314"/>
      <c r="J666" s="314"/>
      <c r="K666" s="314"/>
      <c r="L666" s="314"/>
      <c r="M666" s="314"/>
      <c r="N666" s="314"/>
      <c r="O666" s="314"/>
      <c r="P666" s="314"/>
      <c r="Q666" s="314"/>
      <c r="R666" s="314"/>
      <c r="S666" s="314"/>
      <c r="T666" s="314"/>
      <c r="U666" s="314"/>
      <c r="V666" s="314"/>
    </row>
    <row r="667" spans="1:22" ht="14.25" customHeight="1" x14ac:dyDescent="0.2">
      <c r="A667" s="314"/>
      <c r="B667" s="314"/>
      <c r="C667" s="314"/>
      <c r="D667" s="314"/>
      <c r="E667" s="314"/>
      <c r="F667" s="314"/>
      <c r="G667" s="324"/>
      <c r="H667" s="314"/>
      <c r="I667" s="314"/>
      <c r="J667" s="314"/>
      <c r="K667" s="314"/>
      <c r="L667" s="314"/>
      <c r="M667" s="314"/>
      <c r="N667" s="314"/>
      <c r="O667" s="314"/>
      <c r="P667" s="314"/>
      <c r="Q667" s="314"/>
      <c r="R667" s="314"/>
      <c r="S667" s="314"/>
      <c r="T667" s="314"/>
      <c r="U667" s="314"/>
      <c r="V667" s="314"/>
    </row>
    <row r="668" spans="1:22" ht="14.25" customHeight="1" x14ac:dyDescent="0.2">
      <c r="A668" s="314"/>
      <c r="B668" s="314"/>
      <c r="C668" s="314"/>
      <c r="D668" s="314"/>
      <c r="E668" s="314"/>
      <c r="F668" s="314"/>
      <c r="G668" s="324"/>
      <c r="H668" s="314"/>
      <c r="I668" s="314"/>
      <c r="J668" s="314"/>
      <c r="K668" s="314"/>
      <c r="L668" s="314"/>
      <c r="M668" s="314"/>
      <c r="N668" s="314"/>
      <c r="O668" s="314"/>
      <c r="P668" s="314"/>
      <c r="Q668" s="314"/>
      <c r="R668" s="314"/>
      <c r="S668" s="314"/>
      <c r="T668" s="314"/>
      <c r="U668" s="314"/>
      <c r="V668" s="314"/>
    </row>
    <row r="669" spans="1:22" ht="14.25" customHeight="1" x14ac:dyDescent="0.2">
      <c r="A669" s="314"/>
      <c r="B669" s="314"/>
      <c r="C669" s="314"/>
      <c r="D669" s="314"/>
      <c r="E669" s="314"/>
      <c r="F669" s="314"/>
      <c r="G669" s="324"/>
      <c r="H669" s="314"/>
      <c r="I669" s="314"/>
      <c r="J669" s="314"/>
      <c r="K669" s="314"/>
      <c r="L669" s="314"/>
      <c r="M669" s="314"/>
      <c r="N669" s="314"/>
      <c r="O669" s="314"/>
      <c r="P669" s="314"/>
      <c r="Q669" s="314"/>
      <c r="R669" s="314"/>
      <c r="S669" s="314"/>
      <c r="T669" s="314"/>
      <c r="U669" s="314"/>
      <c r="V669" s="314"/>
    </row>
    <row r="670" spans="1:22" ht="14.25" customHeight="1" x14ac:dyDescent="0.2">
      <c r="A670" s="314"/>
      <c r="B670" s="314"/>
      <c r="C670" s="314"/>
      <c r="D670" s="314"/>
      <c r="E670" s="314"/>
      <c r="F670" s="314"/>
      <c r="G670" s="324"/>
      <c r="H670" s="314"/>
      <c r="I670" s="314"/>
      <c r="J670" s="314"/>
      <c r="K670" s="314"/>
      <c r="L670" s="314"/>
      <c r="M670" s="314"/>
      <c r="N670" s="314"/>
      <c r="O670" s="314"/>
      <c r="P670" s="314"/>
      <c r="Q670" s="314"/>
      <c r="R670" s="314"/>
      <c r="S670" s="314"/>
      <c r="T670" s="314"/>
      <c r="U670" s="314"/>
      <c r="V670" s="314"/>
    </row>
    <row r="671" spans="1:22" ht="14.25" customHeight="1" x14ac:dyDescent="0.2">
      <c r="A671" s="314"/>
      <c r="B671" s="314"/>
      <c r="C671" s="314"/>
      <c r="D671" s="314"/>
      <c r="E671" s="314"/>
      <c r="F671" s="314"/>
      <c r="G671" s="324"/>
      <c r="H671" s="314"/>
      <c r="I671" s="314"/>
      <c r="J671" s="314"/>
      <c r="K671" s="314"/>
      <c r="L671" s="314"/>
      <c r="M671" s="314"/>
      <c r="N671" s="314"/>
      <c r="O671" s="314"/>
      <c r="P671" s="314"/>
      <c r="Q671" s="314"/>
      <c r="R671" s="314"/>
      <c r="S671" s="314"/>
      <c r="T671" s="314"/>
      <c r="U671" s="314"/>
      <c r="V671" s="314"/>
    </row>
    <row r="672" spans="1:22" ht="14.25" customHeight="1" x14ac:dyDescent="0.2">
      <c r="A672" s="314"/>
      <c r="B672" s="314"/>
      <c r="C672" s="314"/>
      <c r="D672" s="314"/>
      <c r="E672" s="314"/>
      <c r="F672" s="314"/>
      <c r="G672" s="324"/>
      <c r="H672" s="314"/>
      <c r="I672" s="314"/>
      <c r="J672" s="314"/>
      <c r="K672" s="314"/>
      <c r="L672" s="314"/>
      <c r="M672" s="314"/>
      <c r="N672" s="314"/>
      <c r="O672" s="314"/>
      <c r="P672" s="314"/>
      <c r="Q672" s="314"/>
      <c r="R672" s="314"/>
      <c r="S672" s="314"/>
      <c r="T672" s="314"/>
      <c r="U672" s="314"/>
      <c r="V672" s="314"/>
    </row>
    <row r="673" spans="1:22" ht="14.25" customHeight="1" x14ac:dyDescent="0.2">
      <c r="A673" s="314"/>
      <c r="B673" s="314"/>
      <c r="C673" s="314"/>
      <c r="D673" s="314"/>
      <c r="E673" s="314"/>
      <c r="F673" s="314"/>
      <c r="G673" s="324"/>
      <c r="H673" s="314"/>
      <c r="I673" s="314"/>
      <c r="J673" s="314"/>
      <c r="K673" s="314"/>
      <c r="L673" s="314"/>
      <c r="M673" s="314"/>
      <c r="N673" s="314"/>
      <c r="O673" s="314"/>
      <c r="P673" s="314"/>
      <c r="Q673" s="314"/>
      <c r="R673" s="314"/>
      <c r="S673" s="314"/>
      <c r="T673" s="314"/>
      <c r="U673" s="314"/>
      <c r="V673" s="314"/>
    </row>
    <row r="674" spans="1:22" ht="14.25" customHeight="1" x14ac:dyDescent="0.2">
      <c r="A674" s="314"/>
      <c r="B674" s="314"/>
      <c r="C674" s="314"/>
      <c r="D674" s="314"/>
      <c r="E674" s="314"/>
      <c r="F674" s="314"/>
      <c r="G674" s="324"/>
      <c r="H674" s="314"/>
      <c r="I674" s="314"/>
      <c r="J674" s="314"/>
      <c r="K674" s="314"/>
      <c r="L674" s="314"/>
      <c r="M674" s="314"/>
      <c r="N674" s="314"/>
      <c r="O674" s="314"/>
      <c r="P674" s="314"/>
      <c r="Q674" s="314"/>
      <c r="R674" s="314"/>
      <c r="S674" s="314"/>
      <c r="T674" s="314"/>
      <c r="U674" s="314"/>
      <c r="V674" s="314"/>
    </row>
    <row r="675" spans="1:22" ht="14.25" customHeight="1" x14ac:dyDescent="0.2">
      <c r="A675" s="314"/>
      <c r="B675" s="314"/>
      <c r="C675" s="314"/>
      <c r="D675" s="314"/>
      <c r="E675" s="314"/>
      <c r="F675" s="314"/>
      <c r="G675" s="324"/>
      <c r="H675" s="314"/>
      <c r="I675" s="314"/>
      <c r="J675" s="314"/>
      <c r="K675" s="314"/>
      <c r="L675" s="314"/>
      <c r="M675" s="314"/>
      <c r="N675" s="314"/>
      <c r="O675" s="314"/>
      <c r="P675" s="314"/>
      <c r="Q675" s="314"/>
      <c r="R675" s="314"/>
      <c r="S675" s="314"/>
      <c r="T675" s="314"/>
      <c r="U675" s="314"/>
      <c r="V675" s="314"/>
    </row>
    <row r="676" spans="1:22" ht="14.25" customHeight="1" x14ac:dyDescent="0.2">
      <c r="A676" s="314"/>
      <c r="B676" s="314"/>
      <c r="C676" s="314"/>
      <c r="D676" s="314"/>
      <c r="E676" s="314"/>
      <c r="F676" s="314"/>
      <c r="G676" s="324"/>
      <c r="H676" s="314"/>
      <c r="I676" s="314"/>
      <c r="J676" s="314"/>
      <c r="K676" s="314"/>
      <c r="L676" s="314"/>
      <c r="M676" s="314"/>
      <c r="N676" s="314"/>
      <c r="O676" s="314"/>
      <c r="P676" s="314"/>
      <c r="Q676" s="314"/>
      <c r="R676" s="314"/>
      <c r="S676" s="314"/>
      <c r="T676" s="314"/>
      <c r="U676" s="314"/>
      <c r="V676" s="314"/>
    </row>
    <row r="677" spans="1:22" ht="14.25" customHeight="1" x14ac:dyDescent="0.2">
      <c r="A677" s="314"/>
      <c r="B677" s="314"/>
      <c r="C677" s="314"/>
      <c r="D677" s="314"/>
      <c r="E677" s="314"/>
      <c r="F677" s="314"/>
      <c r="G677" s="324"/>
      <c r="H677" s="314"/>
      <c r="I677" s="314"/>
      <c r="J677" s="314"/>
      <c r="K677" s="314"/>
      <c r="L677" s="314"/>
      <c r="M677" s="314"/>
      <c r="N677" s="314"/>
      <c r="O677" s="314"/>
      <c r="P677" s="314"/>
      <c r="Q677" s="314"/>
      <c r="R677" s="314"/>
      <c r="S677" s="314"/>
      <c r="T677" s="314"/>
      <c r="U677" s="314"/>
      <c r="V677" s="314"/>
    </row>
    <row r="678" spans="1:22" ht="14.25" customHeight="1" x14ac:dyDescent="0.2">
      <c r="A678" s="314"/>
      <c r="B678" s="314"/>
      <c r="C678" s="314"/>
      <c r="D678" s="314"/>
      <c r="E678" s="314"/>
      <c r="F678" s="314"/>
      <c r="G678" s="324"/>
      <c r="H678" s="314"/>
      <c r="I678" s="314"/>
      <c r="J678" s="314"/>
      <c r="K678" s="314"/>
      <c r="L678" s="314"/>
      <c r="M678" s="314"/>
      <c r="N678" s="314"/>
      <c r="O678" s="314"/>
      <c r="P678" s="314"/>
      <c r="Q678" s="314"/>
      <c r="R678" s="314"/>
      <c r="S678" s="314"/>
      <c r="T678" s="314"/>
      <c r="U678" s="314"/>
      <c r="V678" s="314"/>
    </row>
    <row r="679" spans="1:22" ht="14.25" customHeight="1" x14ac:dyDescent="0.2">
      <c r="A679" s="314"/>
      <c r="B679" s="314"/>
      <c r="C679" s="314"/>
      <c r="D679" s="314"/>
      <c r="E679" s="314"/>
      <c r="F679" s="314"/>
      <c r="G679" s="324"/>
      <c r="H679" s="314"/>
      <c r="I679" s="314"/>
      <c r="J679" s="314"/>
      <c r="K679" s="314"/>
      <c r="L679" s="314"/>
      <c r="M679" s="314"/>
      <c r="N679" s="314"/>
      <c r="O679" s="314"/>
      <c r="P679" s="314"/>
      <c r="Q679" s="314"/>
      <c r="R679" s="314"/>
      <c r="S679" s="314"/>
      <c r="T679" s="314"/>
      <c r="U679" s="314"/>
      <c r="V679" s="314"/>
    </row>
    <row r="680" spans="1:22" ht="14.25" customHeight="1" x14ac:dyDescent="0.2">
      <c r="A680" s="314"/>
      <c r="B680" s="314"/>
      <c r="C680" s="314"/>
      <c r="D680" s="314"/>
      <c r="E680" s="314"/>
      <c r="F680" s="314"/>
      <c r="G680" s="324"/>
      <c r="H680" s="314"/>
      <c r="I680" s="314"/>
      <c r="J680" s="314"/>
      <c r="K680" s="314"/>
      <c r="L680" s="314"/>
      <c r="M680" s="314"/>
      <c r="N680" s="314"/>
      <c r="O680" s="314"/>
      <c r="P680" s="314"/>
      <c r="Q680" s="314"/>
      <c r="R680" s="314"/>
      <c r="S680" s="314"/>
      <c r="T680" s="314"/>
      <c r="U680" s="314"/>
      <c r="V680" s="314"/>
    </row>
    <row r="681" spans="1:22" ht="14.25" customHeight="1" x14ac:dyDescent="0.2">
      <c r="A681" s="314"/>
      <c r="B681" s="314"/>
      <c r="C681" s="314"/>
      <c r="D681" s="314"/>
      <c r="E681" s="314"/>
      <c r="F681" s="314"/>
      <c r="G681" s="324"/>
      <c r="H681" s="314"/>
      <c r="I681" s="314"/>
      <c r="J681" s="314"/>
      <c r="K681" s="314"/>
      <c r="L681" s="314"/>
      <c r="M681" s="314"/>
      <c r="N681" s="314"/>
      <c r="O681" s="314"/>
      <c r="P681" s="314"/>
      <c r="Q681" s="314"/>
      <c r="R681" s="314"/>
      <c r="S681" s="314"/>
      <c r="T681" s="314"/>
      <c r="U681" s="314"/>
      <c r="V681" s="314"/>
    </row>
    <row r="682" spans="1:22" ht="14.25" customHeight="1" x14ac:dyDescent="0.2">
      <c r="A682" s="314"/>
      <c r="B682" s="314"/>
      <c r="C682" s="314"/>
      <c r="D682" s="314"/>
      <c r="E682" s="314"/>
      <c r="F682" s="314"/>
      <c r="G682" s="324"/>
      <c r="H682" s="314"/>
      <c r="I682" s="314"/>
      <c r="J682" s="314"/>
      <c r="K682" s="314"/>
      <c r="L682" s="314"/>
      <c r="M682" s="314"/>
      <c r="N682" s="314"/>
      <c r="O682" s="314"/>
      <c r="P682" s="314"/>
      <c r="Q682" s="314"/>
      <c r="R682" s="314"/>
      <c r="S682" s="314"/>
      <c r="T682" s="314"/>
      <c r="U682" s="314"/>
      <c r="V682" s="314"/>
    </row>
    <row r="683" spans="1:22" ht="14.25" customHeight="1" x14ac:dyDescent="0.2">
      <c r="A683" s="314"/>
      <c r="B683" s="314"/>
      <c r="C683" s="314"/>
      <c r="D683" s="314"/>
      <c r="E683" s="314"/>
      <c r="F683" s="314"/>
      <c r="G683" s="324"/>
      <c r="H683" s="314"/>
      <c r="I683" s="314"/>
      <c r="J683" s="314"/>
      <c r="K683" s="314"/>
      <c r="L683" s="314"/>
      <c r="M683" s="314"/>
      <c r="N683" s="314"/>
      <c r="O683" s="314"/>
      <c r="P683" s="314"/>
      <c r="Q683" s="314"/>
      <c r="R683" s="314"/>
      <c r="S683" s="314"/>
      <c r="T683" s="314"/>
      <c r="U683" s="314"/>
      <c r="V683" s="314"/>
    </row>
    <row r="684" spans="1:22" ht="14.25" customHeight="1" x14ac:dyDescent="0.2">
      <c r="A684" s="314"/>
      <c r="B684" s="314"/>
      <c r="C684" s="314"/>
      <c r="D684" s="314"/>
      <c r="E684" s="314"/>
      <c r="F684" s="314"/>
      <c r="G684" s="324"/>
      <c r="H684" s="314"/>
      <c r="I684" s="314"/>
      <c r="J684" s="314"/>
      <c r="K684" s="314"/>
      <c r="L684" s="314"/>
      <c r="M684" s="314"/>
      <c r="N684" s="314"/>
      <c r="O684" s="314"/>
      <c r="P684" s="314"/>
      <c r="Q684" s="314"/>
      <c r="R684" s="314"/>
      <c r="S684" s="314"/>
      <c r="T684" s="314"/>
      <c r="U684" s="314"/>
      <c r="V684" s="314"/>
    </row>
    <row r="685" spans="1:22" ht="14.25" customHeight="1" x14ac:dyDescent="0.2">
      <c r="A685" s="314"/>
      <c r="B685" s="314"/>
      <c r="C685" s="314"/>
      <c r="D685" s="314"/>
      <c r="E685" s="314"/>
      <c r="F685" s="314"/>
      <c r="G685" s="324"/>
      <c r="H685" s="314"/>
      <c r="I685" s="314"/>
      <c r="J685" s="314"/>
      <c r="K685" s="314"/>
      <c r="L685" s="314"/>
      <c r="M685" s="314"/>
      <c r="N685" s="314"/>
      <c r="O685" s="314"/>
      <c r="P685" s="314"/>
      <c r="Q685" s="314"/>
      <c r="R685" s="314"/>
      <c r="S685" s="314"/>
      <c r="T685" s="314"/>
      <c r="U685" s="314"/>
      <c r="V685" s="314"/>
    </row>
    <row r="686" spans="1:22" ht="14.25" customHeight="1" x14ac:dyDescent="0.2">
      <c r="A686" s="314"/>
      <c r="B686" s="314"/>
      <c r="C686" s="314"/>
      <c r="D686" s="314"/>
      <c r="E686" s="314"/>
      <c r="F686" s="314"/>
      <c r="G686" s="324"/>
      <c r="H686" s="314"/>
      <c r="I686" s="314"/>
      <c r="J686" s="314"/>
      <c r="K686" s="314"/>
      <c r="L686" s="314"/>
      <c r="M686" s="314"/>
      <c r="N686" s="314"/>
      <c r="O686" s="314"/>
      <c r="P686" s="314"/>
      <c r="Q686" s="314"/>
      <c r="R686" s="314"/>
      <c r="S686" s="314"/>
      <c r="T686" s="314"/>
      <c r="U686" s="314"/>
      <c r="V686" s="314"/>
    </row>
    <row r="687" spans="1:22" ht="14.25" customHeight="1" x14ac:dyDescent="0.2">
      <c r="A687" s="314"/>
      <c r="B687" s="314"/>
      <c r="C687" s="314"/>
      <c r="D687" s="314"/>
      <c r="E687" s="314"/>
      <c r="F687" s="314"/>
      <c r="G687" s="324"/>
      <c r="H687" s="314"/>
      <c r="I687" s="314"/>
      <c r="J687" s="314"/>
      <c r="K687" s="314"/>
      <c r="L687" s="314"/>
      <c r="M687" s="314"/>
      <c r="N687" s="314"/>
      <c r="O687" s="314"/>
      <c r="P687" s="314"/>
      <c r="Q687" s="314"/>
      <c r="R687" s="314"/>
      <c r="S687" s="314"/>
      <c r="T687" s="314"/>
      <c r="U687" s="314"/>
      <c r="V687" s="314"/>
    </row>
    <row r="688" spans="1:22" ht="14.25" customHeight="1" x14ac:dyDescent="0.2">
      <c r="A688" s="314"/>
      <c r="B688" s="314"/>
      <c r="C688" s="314"/>
      <c r="D688" s="314"/>
      <c r="E688" s="314"/>
      <c r="F688" s="314"/>
      <c r="G688" s="324"/>
      <c r="H688" s="314"/>
      <c r="I688" s="314"/>
      <c r="J688" s="314"/>
      <c r="K688" s="314"/>
      <c r="L688" s="314"/>
      <c r="M688" s="314"/>
      <c r="N688" s="314"/>
      <c r="O688" s="314"/>
      <c r="P688" s="314"/>
      <c r="Q688" s="314"/>
      <c r="R688" s="314"/>
      <c r="S688" s="314"/>
      <c r="T688" s="314"/>
      <c r="U688" s="314"/>
      <c r="V688" s="314"/>
    </row>
    <row r="689" spans="1:22" ht="14.25" customHeight="1" x14ac:dyDescent="0.2">
      <c r="A689" s="314"/>
      <c r="B689" s="314"/>
      <c r="C689" s="314"/>
      <c r="D689" s="314"/>
      <c r="E689" s="314"/>
      <c r="F689" s="314"/>
      <c r="G689" s="324"/>
      <c r="H689" s="314"/>
      <c r="I689" s="314"/>
      <c r="J689" s="314"/>
      <c r="K689" s="314"/>
      <c r="L689" s="314"/>
      <c r="M689" s="314"/>
      <c r="N689" s="314"/>
      <c r="O689" s="314"/>
      <c r="P689" s="314"/>
      <c r="Q689" s="314"/>
      <c r="R689" s="314"/>
      <c r="S689" s="314"/>
      <c r="T689" s="314"/>
      <c r="U689" s="314"/>
      <c r="V689" s="314"/>
    </row>
    <row r="690" spans="1:22" ht="14.25" customHeight="1" x14ac:dyDescent="0.2">
      <c r="A690" s="314"/>
      <c r="B690" s="314"/>
      <c r="C690" s="314"/>
      <c r="D690" s="314"/>
      <c r="E690" s="314"/>
      <c r="F690" s="314"/>
      <c r="G690" s="324"/>
      <c r="H690" s="314"/>
      <c r="I690" s="314"/>
      <c r="J690" s="314"/>
      <c r="K690" s="314"/>
      <c r="L690" s="314"/>
      <c r="M690" s="314"/>
      <c r="N690" s="314"/>
      <c r="O690" s="314"/>
      <c r="P690" s="314"/>
      <c r="Q690" s="314"/>
      <c r="R690" s="314"/>
      <c r="S690" s="314"/>
      <c r="T690" s="314"/>
      <c r="U690" s="314"/>
      <c r="V690" s="314"/>
    </row>
    <row r="691" spans="1:22" ht="14.25" customHeight="1" x14ac:dyDescent="0.2">
      <c r="A691" s="314"/>
      <c r="B691" s="314"/>
      <c r="C691" s="314"/>
      <c r="D691" s="314"/>
      <c r="E691" s="314"/>
      <c r="F691" s="314"/>
      <c r="G691" s="324"/>
      <c r="H691" s="314"/>
      <c r="I691" s="314"/>
      <c r="J691" s="314"/>
      <c r="K691" s="314"/>
      <c r="L691" s="314"/>
      <c r="M691" s="314"/>
      <c r="N691" s="314"/>
      <c r="O691" s="314"/>
      <c r="P691" s="314"/>
      <c r="Q691" s="314"/>
      <c r="R691" s="314"/>
      <c r="S691" s="314"/>
      <c r="T691" s="314"/>
      <c r="U691" s="314"/>
      <c r="V691" s="314"/>
    </row>
    <row r="692" spans="1:22" ht="14.25" customHeight="1" x14ac:dyDescent="0.2">
      <c r="A692" s="314"/>
      <c r="B692" s="314"/>
      <c r="C692" s="314"/>
      <c r="D692" s="314"/>
      <c r="E692" s="314"/>
      <c r="F692" s="314"/>
      <c r="G692" s="324"/>
      <c r="H692" s="314"/>
      <c r="I692" s="314"/>
      <c r="J692" s="314"/>
      <c r="K692" s="314"/>
      <c r="L692" s="314"/>
      <c r="M692" s="314"/>
      <c r="N692" s="314"/>
      <c r="O692" s="314"/>
      <c r="P692" s="314"/>
      <c r="Q692" s="314"/>
      <c r="R692" s="314"/>
      <c r="S692" s="314"/>
      <c r="T692" s="314"/>
      <c r="U692" s="314"/>
      <c r="V692" s="314"/>
    </row>
    <row r="693" spans="1:22" ht="14.25" customHeight="1" x14ac:dyDescent="0.2">
      <c r="A693" s="314"/>
      <c r="B693" s="314"/>
      <c r="C693" s="314"/>
      <c r="D693" s="314"/>
      <c r="E693" s="314"/>
      <c r="F693" s="314"/>
      <c r="G693" s="324"/>
      <c r="H693" s="314"/>
      <c r="I693" s="314"/>
      <c r="J693" s="314"/>
      <c r="K693" s="314"/>
      <c r="L693" s="314"/>
      <c r="M693" s="314"/>
      <c r="N693" s="314"/>
      <c r="O693" s="314"/>
      <c r="P693" s="314"/>
      <c r="Q693" s="314"/>
      <c r="R693" s="314"/>
      <c r="S693" s="314"/>
      <c r="T693" s="314"/>
      <c r="U693" s="314"/>
      <c r="V693" s="314"/>
    </row>
    <row r="694" spans="1:22" ht="14.25" customHeight="1" x14ac:dyDescent="0.2">
      <c r="A694" s="314"/>
      <c r="B694" s="314"/>
      <c r="C694" s="314"/>
      <c r="D694" s="314"/>
      <c r="E694" s="314"/>
      <c r="F694" s="314"/>
      <c r="G694" s="324"/>
      <c r="H694" s="314"/>
      <c r="I694" s="314"/>
      <c r="J694" s="314"/>
      <c r="K694" s="314"/>
      <c r="L694" s="314"/>
      <c r="M694" s="314"/>
      <c r="N694" s="314"/>
      <c r="O694" s="314"/>
      <c r="P694" s="314"/>
      <c r="Q694" s="314"/>
      <c r="R694" s="314"/>
      <c r="S694" s="314"/>
      <c r="T694" s="314"/>
      <c r="U694" s="314"/>
      <c r="V694" s="314"/>
    </row>
    <row r="695" spans="1:22" ht="14.25" customHeight="1" x14ac:dyDescent="0.2">
      <c r="A695" s="314"/>
      <c r="B695" s="314"/>
      <c r="C695" s="314"/>
      <c r="D695" s="314"/>
      <c r="E695" s="314"/>
      <c r="F695" s="314"/>
      <c r="G695" s="324"/>
      <c r="H695" s="314"/>
      <c r="I695" s="314"/>
      <c r="J695" s="314"/>
      <c r="K695" s="314"/>
      <c r="L695" s="314"/>
      <c r="M695" s="314"/>
      <c r="N695" s="314"/>
      <c r="O695" s="314"/>
      <c r="P695" s="314"/>
      <c r="Q695" s="314"/>
      <c r="R695" s="314"/>
      <c r="S695" s="314"/>
      <c r="T695" s="314"/>
      <c r="U695" s="314"/>
      <c r="V695" s="314"/>
    </row>
    <row r="696" spans="1:22" ht="14.25" customHeight="1" x14ac:dyDescent="0.2">
      <c r="A696" s="314"/>
      <c r="B696" s="314"/>
      <c r="C696" s="314"/>
      <c r="D696" s="314"/>
      <c r="E696" s="314"/>
      <c r="F696" s="314"/>
      <c r="G696" s="324"/>
      <c r="H696" s="314"/>
      <c r="I696" s="314"/>
      <c r="J696" s="314"/>
      <c r="K696" s="314"/>
      <c r="L696" s="314"/>
      <c r="M696" s="314"/>
      <c r="N696" s="314"/>
      <c r="O696" s="314"/>
      <c r="P696" s="314"/>
      <c r="Q696" s="314"/>
      <c r="R696" s="314"/>
      <c r="S696" s="314"/>
      <c r="T696" s="314"/>
      <c r="U696" s="314"/>
      <c r="V696" s="314"/>
    </row>
    <row r="697" spans="1:22" ht="14.25" customHeight="1" x14ac:dyDescent="0.2">
      <c r="A697" s="314"/>
      <c r="B697" s="314"/>
      <c r="C697" s="314"/>
      <c r="D697" s="314"/>
      <c r="E697" s="314"/>
      <c r="F697" s="314"/>
      <c r="G697" s="324"/>
      <c r="H697" s="314"/>
      <c r="I697" s="314"/>
      <c r="J697" s="314"/>
      <c r="K697" s="314"/>
      <c r="L697" s="314"/>
      <c r="M697" s="314"/>
      <c r="N697" s="314"/>
      <c r="O697" s="314"/>
      <c r="P697" s="314"/>
      <c r="Q697" s="314"/>
      <c r="R697" s="314"/>
      <c r="S697" s="314"/>
      <c r="T697" s="314"/>
      <c r="U697" s="314"/>
      <c r="V697" s="314"/>
    </row>
    <row r="698" spans="1:22" ht="14.25" customHeight="1" x14ac:dyDescent="0.2">
      <c r="A698" s="314"/>
      <c r="B698" s="314"/>
      <c r="C698" s="314"/>
      <c r="D698" s="314"/>
      <c r="E698" s="314"/>
      <c r="F698" s="314"/>
      <c r="G698" s="324"/>
      <c r="H698" s="314"/>
      <c r="I698" s="314"/>
      <c r="J698" s="314"/>
      <c r="K698" s="314"/>
      <c r="L698" s="314"/>
      <c r="M698" s="314"/>
      <c r="N698" s="314"/>
      <c r="O698" s="314"/>
      <c r="P698" s="314"/>
      <c r="Q698" s="314"/>
      <c r="R698" s="314"/>
      <c r="S698" s="314"/>
      <c r="T698" s="314"/>
      <c r="U698" s="314"/>
      <c r="V698" s="314"/>
    </row>
    <row r="699" spans="1:22" ht="14.25" customHeight="1" x14ac:dyDescent="0.2">
      <c r="A699" s="314"/>
      <c r="B699" s="314"/>
      <c r="C699" s="314"/>
      <c r="D699" s="314"/>
      <c r="E699" s="314"/>
      <c r="F699" s="314"/>
      <c r="G699" s="324"/>
      <c r="H699" s="314"/>
      <c r="I699" s="314"/>
      <c r="J699" s="314"/>
      <c r="K699" s="314"/>
      <c r="L699" s="314"/>
      <c r="M699" s="314"/>
      <c r="N699" s="314"/>
      <c r="O699" s="314"/>
      <c r="P699" s="314"/>
      <c r="Q699" s="314"/>
      <c r="R699" s="314"/>
      <c r="S699" s="314"/>
      <c r="T699" s="314"/>
      <c r="U699" s="314"/>
      <c r="V699" s="314"/>
    </row>
    <row r="700" spans="1:22" ht="14.25" customHeight="1" x14ac:dyDescent="0.2">
      <c r="A700" s="314"/>
      <c r="B700" s="314"/>
      <c r="C700" s="314"/>
      <c r="D700" s="314"/>
      <c r="E700" s="314"/>
      <c r="F700" s="314"/>
      <c r="G700" s="324"/>
      <c r="H700" s="314"/>
      <c r="I700" s="314"/>
      <c r="J700" s="314"/>
      <c r="K700" s="314"/>
      <c r="L700" s="314"/>
      <c r="M700" s="314"/>
      <c r="N700" s="314"/>
      <c r="O700" s="314"/>
      <c r="P700" s="314"/>
      <c r="Q700" s="314"/>
      <c r="R700" s="314"/>
      <c r="S700" s="314"/>
      <c r="T700" s="314"/>
      <c r="U700" s="314"/>
      <c r="V700" s="314"/>
    </row>
    <row r="701" spans="1:22" ht="14.25" customHeight="1" x14ac:dyDescent="0.2">
      <c r="A701" s="314"/>
      <c r="B701" s="314"/>
      <c r="C701" s="314"/>
      <c r="D701" s="314"/>
      <c r="E701" s="314"/>
      <c r="F701" s="314"/>
      <c r="G701" s="324"/>
      <c r="H701" s="314"/>
      <c r="I701" s="314"/>
      <c r="J701" s="314"/>
      <c r="K701" s="314"/>
      <c r="L701" s="314"/>
      <c r="M701" s="314"/>
      <c r="N701" s="314"/>
      <c r="O701" s="314"/>
      <c r="P701" s="314"/>
      <c r="Q701" s="314"/>
      <c r="R701" s="314"/>
      <c r="S701" s="314"/>
      <c r="T701" s="314"/>
      <c r="U701" s="314"/>
      <c r="V701" s="314"/>
    </row>
    <row r="702" spans="1:22" ht="14.25" customHeight="1" x14ac:dyDescent="0.2">
      <c r="A702" s="314"/>
      <c r="B702" s="314"/>
      <c r="C702" s="314"/>
      <c r="D702" s="314"/>
      <c r="E702" s="314"/>
      <c r="F702" s="314"/>
      <c r="G702" s="324"/>
      <c r="H702" s="314"/>
      <c r="I702" s="314"/>
      <c r="J702" s="314"/>
      <c r="K702" s="314"/>
      <c r="L702" s="314"/>
      <c r="M702" s="314"/>
      <c r="N702" s="314"/>
      <c r="O702" s="314"/>
      <c r="P702" s="314"/>
      <c r="Q702" s="314"/>
      <c r="R702" s="314"/>
      <c r="S702" s="314"/>
      <c r="T702" s="314"/>
      <c r="U702" s="314"/>
      <c r="V702" s="314"/>
    </row>
    <row r="703" spans="1:22" ht="14.25" customHeight="1" x14ac:dyDescent="0.2">
      <c r="A703" s="314"/>
      <c r="B703" s="314"/>
      <c r="C703" s="314"/>
      <c r="D703" s="314"/>
      <c r="E703" s="314"/>
      <c r="F703" s="314"/>
      <c r="G703" s="324"/>
      <c r="H703" s="314"/>
      <c r="I703" s="314"/>
      <c r="J703" s="314"/>
      <c r="K703" s="314"/>
      <c r="L703" s="314"/>
      <c r="M703" s="314"/>
      <c r="N703" s="314"/>
      <c r="O703" s="314"/>
      <c r="P703" s="314"/>
      <c r="Q703" s="314"/>
      <c r="R703" s="314"/>
      <c r="S703" s="314"/>
      <c r="T703" s="314"/>
      <c r="U703" s="314"/>
      <c r="V703" s="314"/>
    </row>
    <row r="704" spans="1:22" ht="14.25" customHeight="1" x14ac:dyDescent="0.2">
      <c r="A704" s="314"/>
      <c r="B704" s="314"/>
      <c r="C704" s="314"/>
      <c r="D704" s="314"/>
      <c r="E704" s="314"/>
      <c r="F704" s="314"/>
      <c r="G704" s="324"/>
      <c r="H704" s="314"/>
      <c r="I704" s="314"/>
      <c r="J704" s="314"/>
      <c r="K704" s="314"/>
      <c r="L704" s="314"/>
      <c r="M704" s="314"/>
      <c r="N704" s="314"/>
      <c r="O704" s="314"/>
      <c r="P704" s="314"/>
      <c r="Q704" s="314"/>
      <c r="R704" s="314"/>
      <c r="S704" s="314"/>
      <c r="T704" s="314"/>
      <c r="U704" s="314"/>
      <c r="V704" s="314"/>
    </row>
    <row r="705" spans="1:22" ht="14.25" customHeight="1" x14ac:dyDescent="0.2">
      <c r="A705" s="314"/>
      <c r="B705" s="314"/>
      <c r="C705" s="314"/>
      <c r="D705" s="314"/>
      <c r="E705" s="314"/>
      <c r="F705" s="314"/>
      <c r="G705" s="324"/>
      <c r="H705" s="314"/>
      <c r="I705" s="314"/>
      <c r="J705" s="314"/>
      <c r="K705" s="314"/>
      <c r="L705" s="314"/>
      <c r="M705" s="314"/>
      <c r="N705" s="314"/>
      <c r="O705" s="314"/>
      <c r="P705" s="314"/>
      <c r="Q705" s="314"/>
      <c r="R705" s="314"/>
      <c r="S705" s="314"/>
      <c r="T705" s="314"/>
      <c r="U705" s="314"/>
      <c r="V705" s="314"/>
    </row>
    <row r="706" spans="1:22" ht="14.25" customHeight="1" x14ac:dyDescent="0.2">
      <c r="A706" s="314"/>
      <c r="B706" s="314"/>
      <c r="C706" s="314"/>
      <c r="D706" s="314"/>
      <c r="E706" s="314"/>
      <c r="F706" s="314"/>
      <c r="G706" s="324"/>
      <c r="H706" s="314"/>
      <c r="I706" s="314"/>
      <c r="J706" s="314"/>
      <c r="K706" s="314"/>
      <c r="L706" s="314"/>
      <c r="M706" s="314"/>
      <c r="N706" s="314"/>
      <c r="O706" s="314"/>
      <c r="P706" s="314"/>
      <c r="Q706" s="314"/>
      <c r="R706" s="314"/>
      <c r="S706" s="314"/>
      <c r="T706" s="314"/>
      <c r="U706" s="314"/>
      <c r="V706" s="314"/>
    </row>
    <row r="707" spans="1:22" ht="14.25" customHeight="1" x14ac:dyDescent="0.2">
      <c r="A707" s="314"/>
      <c r="B707" s="314"/>
      <c r="C707" s="314"/>
      <c r="D707" s="314"/>
      <c r="E707" s="314"/>
      <c r="F707" s="314"/>
      <c r="G707" s="324"/>
      <c r="H707" s="314"/>
      <c r="I707" s="314"/>
      <c r="J707" s="314"/>
      <c r="K707" s="314"/>
      <c r="L707" s="314"/>
      <c r="M707" s="314"/>
      <c r="N707" s="314"/>
      <c r="O707" s="314"/>
      <c r="P707" s="314"/>
      <c r="Q707" s="314"/>
      <c r="R707" s="314"/>
      <c r="S707" s="314"/>
      <c r="T707" s="314"/>
      <c r="U707" s="314"/>
      <c r="V707" s="314"/>
    </row>
    <row r="708" spans="1:22" ht="14.25" customHeight="1" x14ac:dyDescent="0.2">
      <c r="A708" s="314"/>
      <c r="B708" s="314"/>
      <c r="C708" s="314"/>
      <c r="D708" s="314"/>
      <c r="E708" s="314"/>
      <c r="F708" s="314"/>
      <c r="G708" s="324"/>
      <c r="H708" s="314"/>
      <c r="I708" s="314"/>
      <c r="J708" s="314"/>
      <c r="K708" s="314"/>
      <c r="L708" s="314"/>
      <c r="M708" s="314"/>
      <c r="N708" s="314"/>
      <c r="O708" s="314"/>
      <c r="P708" s="314"/>
      <c r="Q708" s="314"/>
      <c r="R708" s="314"/>
      <c r="S708" s="314"/>
      <c r="T708" s="314"/>
      <c r="U708" s="314"/>
      <c r="V708" s="314"/>
    </row>
    <row r="709" spans="1:22" ht="14.25" customHeight="1" x14ac:dyDescent="0.2">
      <c r="A709" s="314"/>
      <c r="B709" s="314"/>
      <c r="C709" s="314"/>
      <c r="D709" s="314"/>
      <c r="E709" s="314"/>
      <c r="F709" s="314"/>
      <c r="G709" s="324"/>
      <c r="H709" s="314"/>
      <c r="I709" s="314"/>
      <c r="J709" s="314"/>
      <c r="K709" s="314"/>
      <c r="L709" s="314"/>
      <c r="M709" s="314"/>
      <c r="N709" s="314"/>
      <c r="O709" s="314"/>
      <c r="P709" s="314"/>
      <c r="Q709" s="314"/>
      <c r="R709" s="314"/>
      <c r="S709" s="314"/>
      <c r="T709" s="314"/>
      <c r="U709" s="314"/>
      <c r="V709" s="314"/>
    </row>
    <row r="710" spans="1:22" ht="14.25" customHeight="1" x14ac:dyDescent="0.2">
      <c r="A710" s="314"/>
      <c r="B710" s="314"/>
      <c r="C710" s="314"/>
      <c r="D710" s="314"/>
      <c r="E710" s="314"/>
      <c r="F710" s="314"/>
      <c r="G710" s="324"/>
      <c r="H710" s="314"/>
      <c r="I710" s="314"/>
      <c r="J710" s="314"/>
      <c r="K710" s="314"/>
      <c r="L710" s="314"/>
      <c r="M710" s="314"/>
      <c r="N710" s="314"/>
      <c r="O710" s="314"/>
      <c r="P710" s="314"/>
      <c r="Q710" s="314"/>
      <c r="R710" s="314"/>
      <c r="S710" s="314"/>
      <c r="T710" s="314"/>
      <c r="U710" s="314"/>
      <c r="V710" s="314"/>
    </row>
    <row r="711" spans="1:22" ht="14.25" customHeight="1" x14ac:dyDescent="0.2">
      <c r="A711" s="314"/>
      <c r="B711" s="314"/>
      <c r="C711" s="314"/>
      <c r="D711" s="314"/>
      <c r="E711" s="314"/>
      <c r="F711" s="314"/>
      <c r="G711" s="324"/>
      <c r="H711" s="314"/>
      <c r="I711" s="314"/>
      <c r="J711" s="314"/>
      <c r="K711" s="314"/>
      <c r="L711" s="314"/>
      <c r="M711" s="314"/>
      <c r="N711" s="314"/>
      <c r="O711" s="314"/>
      <c r="P711" s="314"/>
      <c r="Q711" s="314"/>
      <c r="R711" s="314"/>
      <c r="S711" s="314"/>
      <c r="T711" s="314"/>
      <c r="U711" s="314"/>
      <c r="V711" s="314"/>
    </row>
    <row r="712" spans="1:22" ht="14.25" customHeight="1" x14ac:dyDescent="0.2">
      <c r="A712" s="314"/>
      <c r="B712" s="314"/>
      <c r="C712" s="314"/>
      <c r="D712" s="314"/>
      <c r="E712" s="314"/>
      <c r="F712" s="314"/>
      <c r="G712" s="324"/>
      <c r="H712" s="314"/>
      <c r="I712" s="314"/>
      <c r="J712" s="314"/>
      <c r="K712" s="314"/>
      <c r="L712" s="314"/>
      <c r="M712" s="314"/>
      <c r="N712" s="314"/>
      <c r="O712" s="314"/>
      <c r="P712" s="314"/>
      <c r="Q712" s="314"/>
      <c r="R712" s="314"/>
      <c r="S712" s="314"/>
      <c r="T712" s="314"/>
      <c r="U712" s="314"/>
      <c r="V712" s="314"/>
    </row>
    <row r="713" spans="1:22" ht="14.25" customHeight="1" x14ac:dyDescent="0.2">
      <c r="A713" s="314"/>
      <c r="B713" s="314"/>
      <c r="C713" s="314"/>
      <c r="D713" s="314"/>
      <c r="E713" s="314"/>
      <c r="F713" s="314"/>
      <c r="G713" s="324"/>
      <c r="H713" s="314"/>
      <c r="I713" s="314"/>
      <c r="J713" s="314"/>
      <c r="K713" s="314"/>
      <c r="L713" s="314"/>
      <c r="M713" s="314"/>
      <c r="N713" s="314"/>
      <c r="O713" s="314"/>
      <c r="P713" s="314"/>
      <c r="Q713" s="314"/>
      <c r="R713" s="314"/>
      <c r="S713" s="314"/>
      <c r="T713" s="314"/>
      <c r="U713" s="314"/>
      <c r="V713" s="314"/>
    </row>
    <row r="714" spans="1:22" ht="14.25" customHeight="1" x14ac:dyDescent="0.2">
      <c r="A714" s="314"/>
      <c r="B714" s="314"/>
      <c r="C714" s="314"/>
      <c r="D714" s="314"/>
      <c r="E714" s="314"/>
      <c r="F714" s="314"/>
      <c r="G714" s="324"/>
      <c r="H714" s="314"/>
      <c r="I714" s="314"/>
      <c r="J714" s="314"/>
      <c r="K714" s="314"/>
      <c r="L714" s="314"/>
      <c r="M714" s="314"/>
      <c r="N714" s="314"/>
      <c r="O714" s="314"/>
      <c r="P714" s="314"/>
      <c r="Q714" s="314"/>
      <c r="R714" s="314"/>
      <c r="S714" s="314"/>
      <c r="T714" s="314"/>
      <c r="U714" s="314"/>
      <c r="V714" s="314"/>
    </row>
    <row r="715" spans="1:22" ht="14.25" customHeight="1" x14ac:dyDescent="0.2">
      <c r="A715" s="314"/>
      <c r="B715" s="314"/>
      <c r="C715" s="314"/>
      <c r="D715" s="314"/>
      <c r="E715" s="314"/>
      <c r="F715" s="314"/>
      <c r="G715" s="324"/>
      <c r="H715" s="314"/>
      <c r="I715" s="314"/>
      <c r="J715" s="314"/>
      <c r="K715" s="314"/>
      <c r="L715" s="314"/>
      <c r="M715" s="314"/>
      <c r="N715" s="314"/>
      <c r="O715" s="314"/>
      <c r="P715" s="314"/>
      <c r="Q715" s="314"/>
      <c r="R715" s="314"/>
      <c r="S715" s="314"/>
      <c r="T715" s="314"/>
      <c r="U715" s="314"/>
      <c r="V715" s="314"/>
    </row>
    <row r="716" spans="1:22" ht="14.25" customHeight="1" x14ac:dyDescent="0.2">
      <c r="A716" s="314"/>
      <c r="B716" s="314"/>
      <c r="C716" s="314"/>
      <c r="D716" s="314"/>
      <c r="E716" s="314"/>
      <c r="F716" s="314"/>
      <c r="G716" s="324"/>
      <c r="H716" s="314"/>
      <c r="I716" s="314"/>
      <c r="J716" s="314"/>
      <c r="K716" s="314"/>
      <c r="L716" s="314"/>
      <c r="M716" s="314"/>
      <c r="N716" s="314"/>
      <c r="O716" s="314"/>
      <c r="P716" s="314"/>
      <c r="Q716" s="314"/>
      <c r="R716" s="314"/>
      <c r="S716" s="314"/>
      <c r="T716" s="314"/>
      <c r="U716" s="314"/>
      <c r="V716" s="314"/>
    </row>
    <row r="717" spans="1:22" ht="14.25" customHeight="1" x14ac:dyDescent="0.2">
      <c r="A717" s="314"/>
      <c r="B717" s="314"/>
      <c r="C717" s="314"/>
      <c r="D717" s="314"/>
      <c r="E717" s="314"/>
      <c r="F717" s="314"/>
      <c r="G717" s="324"/>
      <c r="H717" s="314"/>
      <c r="I717" s="314"/>
      <c r="J717" s="314"/>
      <c r="K717" s="314"/>
      <c r="L717" s="314"/>
      <c r="M717" s="314"/>
      <c r="N717" s="314"/>
      <c r="O717" s="314"/>
      <c r="P717" s="314"/>
      <c r="Q717" s="314"/>
      <c r="R717" s="314"/>
      <c r="S717" s="314"/>
      <c r="T717" s="314"/>
      <c r="U717" s="314"/>
      <c r="V717" s="314"/>
    </row>
    <row r="718" spans="1:22" ht="14.25" customHeight="1" x14ac:dyDescent="0.2">
      <c r="A718" s="314"/>
      <c r="B718" s="314"/>
      <c r="C718" s="314"/>
      <c r="D718" s="314"/>
      <c r="E718" s="314"/>
      <c r="F718" s="314"/>
      <c r="G718" s="324"/>
      <c r="H718" s="314"/>
      <c r="I718" s="314"/>
      <c r="J718" s="314"/>
      <c r="K718" s="314"/>
      <c r="L718" s="314"/>
      <c r="M718" s="314"/>
      <c r="N718" s="314"/>
      <c r="O718" s="314"/>
      <c r="P718" s="314"/>
      <c r="Q718" s="314"/>
      <c r="R718" s="314"/>
      <c r="S718" s="314"/>
      <c r="T718" s="314"/>
      <c r="U718" s="314"/>
      <c r="V718" s="314"/>
    </row>
    <row r="719" spans="1:22" ht="14.25" customHeight="1" x14ac:dyDescent="0.2">
      <c r="A719" s="314"/>
      <c r="B719" s="314"/>
      <c r="C719" s="314"/>
      <c r="D719" s="314"/>
      <c r="E719" s="314"/>
      <c r="F719" s="314"/>
      <c r="G719" s="324"/>
      <c r="H719" s="314"/>
      <c r="I719" s="314"/>
      <c r="J719" s="314"/>
      <c r="K719" s="314"/>
      <c r="L719" s="314"/>
      <c r="M719" s="314"/>
      <c r="N719" s="314"/>
      <c r="O719" s="314"/>
      <c r="P719" s="314"/>
      <c r="Q719" s="314"/>
      <c r="R719" s="314"/>
      <c r="S719" s="314"/>
      <c r="T719" s="314"/>
      <c r="U719" s="314"/>
      <c r="V719" s="314"/>
    </row>
    <row r="720" spans="1:22" ht="14.25" customHeight="1" x14ac:dyDescent="0.2">
      <c r="A720" s="314"/>
      <c r="B720" s="314"/>
      <c r="C720" s="314"/>
      <c r="D720" s="314"/>
      <c r="E720" s="314"/>
      <c r="F720" s="314"/>
      <c r="G720" s="324"/>
      <c r="H720" s="314"/>
      <c r="I720" s="314"/>
      <c r="J720" s="314"/>
      <c r="K720" s="314"/>
      <c r="L720" s="314"/>
      <c r="M720" s="314"/>
      <c r="N720" s="314"/>
      <c r="O720" s="314"/>
      <c r="P720" s="314"/>
      <c r="Q720" s="314"/>
      <c r="R720" s="314"/>
      <c r="S720" s="314"/>
      <c r="T720" s="314"/>
      <c r="U720" s="314"/>
      <c r="V720" s="314"/>
    </row>
    <row r="721" spans="1:22" ht="14.25" customHeight="1" x14ac:dyDescent="0.2">
      <c r="A721" s="314"/>
      <c r="B721" s="314"/>
      <c r="C721" s="314"/>
      <c r="D721" s="314"/>
      <c r="E721" s="314"/>
      <c r="F721" s="314"/>
      <c r="G721" s="324"/>
      <c r="H721" s="314"/>
      <c r="I721" s="314"/>
      <c r="J721" s="314"/>
      <c r="K721" s="314"/>
      <c r="L721" s="314"/>
      <c r="M721" s="314"/>
      <c r="N721" s="314"/>
      <c r="O721" s="314"/>
      <c r="P721" s="314"/>
      <c r="Q721" s="314"/>
      <c r="R721" s="314"/>
      <c r="S721" s="314"/>
      <c r="T721" s="314"/>
      <c r="U721" s="314"/>
      <c r="V721" s="314"/>
    </row>
    <row r="722" spans="1:22" ht="14.25" customHeight="1" x14ac:dyDescent="0.2">
      <c r="A722" s="314"/>
      <c r="B722" s="314"/>
      <c r="C722" s="314"/>
      <c r="D722" s="314"/>
      <c r="E722" s="314"/>
      <c r="F722" s="314"/>
      <c r="G722" s="324"/>
      <c r="H722" s="314"/>
      <c r="I722" s="314"/>
      <c r="J722" s="314"/>
      <c r="K722" s="314"/>
      <c r="L722" s="314"/>
      <c r="M722" s="314"/>
      <c r="N722" s="314"/>
      <c r="O722" s="314"/>
      <c r="P722" s="314"/>
      <c r="Q722" s="314"/>
      <c r="R722" s="314"/>
      <c r="S722" s="314"/>
      <c r="T722" s="314"/>
      <c r="U722" s="314"/>
      <c r="V722" s="314"/>
    </row>
    <row r="723" spans="1:22" ht="14.25" customHeight="1" x14ac:dyDescent="0.2">
      <c r="A723" s="314"/>
      <c r="B723" s="314"/>
      <c r="C723" s="314"/>
      <c r="D723" s="314"/>
      <c r="E723" s="314"/>
      <c r="F723" s="314"/>
      <c r="G723" s="324"/>
      <c r="H723" s="314"/>
      <c r="I723" s="314"/>
      <c r="J723" s="314"/>
      <c r="K723" s="314"/>
      <c r="L723" s="314"/>
      <c r="M723" s="314"/>
      <c r="N723" s="314"/>
      <c r="O723" s="314"/>
      <c r="P723" s="314"/>
      <c r="Q723" s="314"/>
      <c r="R723" s="314"/>
      <c r="S723" s="314"/>
      <c r="T723" s="314"/>
      <c r="U723" s="314"/>
      <c r="V723" s="314"/>
    </row>
    <row r="724" spans="1:22" ht="14.25" customHeight="1" x14ac:dyDescent="0.2">
      <c r="A724" s="314"/>
      <c r="B724" s="314"/>
      <c r="C724" s="314"/>
      <c r="D724" s="314"/>
      <c r="E724" s="314"/>
      <c r="F724" s="314"/>
      <c r="G724" s="324"/>
      <c r="H724" s="314"/>
      <c r="I724" s="314"/>
      <c r="J724" s="314"/>
      <c r="K724" s="314"/>
      <c r="L724" s="314"/>
      <c r="M724" s="314"/>
      <c r="N724" s="314"/>
      <c r="O724" s="314"/>
      <c r="P724" s="314"/>
      <c r="Q724" s="314"/>
      <c r="R724" s="314"/>
      <c r="S724" s="314"/>
      <c r="T724" s="314"/>
      <c r="U724" s="314"/>
      <c r="V724" s="314"/>
    </row>
    <row r="725" spans="1:22" ht="14.25" customHeight="1" x14ac:dyDescent="0.2">
      <c r="A725" s="314"/>
      <c r="B725" s="314"/>
      <c r="C725" s="314"/>
      <c r="D725" s="314"/>
      <c r="E725" s="314"/>
      <c r="F725" s="314"/>
      <c r="G725" s="324"/>
      <c r="H725" s="314"/>
      <c r="I725" s="314"/>
      <c r="J725" s="314"/>
      <c r="K725" s="314"/>
      <c r="L725" s="314"/>
      <c r="M725" s="314"/>
      <c r="N725" s="314"/>
      <c r="O725" s="314"/>
      <c r="P725" s="314"/>
      <c r="Q725" s="314"/>
      <c r="R725" s="314"/>
      <c r="S725" s="314"/>
      <c r="T725" s="314"/>
      <c r="U725" s="314"/>
      <c r="V725" s="314"/>
    </row>
    <row r="726" spans="1:22" ht="14.25" customHeight="1" x14ac:dyDescent="0.2">
      <c r="A726" s="314"/>
      <c r="B726" s="314"/>
      <c r="C726" s="314"/>
      <c r="D726" s="314"/>
      <c r="E726" s="314"/>
      <c r="F726" s="314"/>
      <c r="G726" s="324"/>
      <c r="H726" s="314"/>
      <c r="I726" s="314"/>
      <c r="J726" s="314"/>
      <c r="K726" s="314"/>
      <c r="L726" s="314"/>
      <c r="M726" s="314"/>
      <c r="N726" s="314"/>
      <c r="O726" s="314"/>
      <c r="P726" s="314"/>
      <c r="Q726" s="314"/>
      <c r="R726" s="314"/>
      <c r="S726" s="314"/>
      <c r="T726" s="314"/>
      <c r="U726" s="314"/>
      <c r="V726" s="314"/>
    </row>
    <row r="727" spans="1:22" ht="14.25" customHeight="1" x14ac:dyDescent="0.2">
      <c r="A727" s="314"/>
      <c r="B727" s="314"/>
      <c r="C727" s="314"/>
      <c r="D727" s="314"/>
      <c r="E727" s="314"/>
      <c r="F727" s="314"/>
      <c r="G727" s="324"/>
      <c r="H727" s="314"/>
      <c r="I727" s="314"/>
      <c r="J727" s="314"/>
      <c r="K727" s="314"/>
      <c r="L727" s="314"/>
      <c r="M727" s="314"/>
      <c r="N727" s="314"/>
      <c r="O727" s="314"/>
      <c r="P727" s="314"/>
      <c r="Q727" s="314"/>
      <c r="R727" s="314"/>
      <c r="S727" s="314"/>
      <c r="T727" s="314"/>
      <c r="U727" s="314"/>
      <c r="V727" s="314"/>
    </row>
    <row r="728" spans="1:22" ht="14.25" customHeight="1" x14ac:dyDescent="0.2">
      <c r="A728" s="314"/>
      <c r="B728" s="314"/>
      <c r="C728" s="314"/>
      <c r="D728" s="314"/>
      <c r="E728" s="314"/>
      <c r="F728" s="314"/>
      <c r="G728" s="324"/>
      <c r="H728" s="314"/>
      <c r="I728" s="314"/>
      <c r="J728" s="314"/>
      <c r="K728" s="314"/>
      <c r="L728" s="314"/>
      <c r="M728" s="314"/>
      <c r="N728" s="314"/>
      <c r="O728" s="314"/>
      <c r="P728" s="314"/>
      <c r="Q728" s="314"/>
      <c r="R728" s="314"/>
      <c r="S728" s="314"/>
      <c r="T728" s="314"/>
      <c r="U728" s="314"/>
      <c r="V728" s="314"/>
    </row>
    <row r="729" spans="1:22" ht="14.25" customHeight="1" x14ac:dyDescent="0.2">
      <c r="A729" s="314"/>
      <c r="B729" s="314"/>
      <c r="C729" s="314"/>
      <c r="D729" s="314"/>
      <c r="E729" s="314"/>
      <c r="F729" s="314"/>
      <c r="G729" s="324"/>
      <c r="H729" s="314"/>
      <c r="I729" s="314"/>
      <c r="J729" s="314"/>
      <c r="K729" s="314"/>
      <c r="L729" s="314"/>
      <c r="M729" s="314"/>
      <c r="N729" s="314"/>
      <c r="O729" s="314"/>
      <c r="P729" s="314"/>
      <c r="Q729" s="314"/>
      <c r="R729" s="314"/>
      <c r="S729" s="314"/>
      <c r="T729" s="314"/>
      <c r="U729" s="314"/>
      <c r="V729" s="314"/>
    </row>
    <row r="730" spans="1:22" ht="14.25" customHeight="1" x14ac:dyDescent="0.2">
      <c r="A730" s="314"/>
      <c r="B730" s="314"/>
      <c r="C730" s="314"/>
      <c r="D730" s="314"/>
      <c r="E730" s="314"/>
      <c r="F730" s="314"/>
      <c r="G730" s="324"/>
      <c r="H730" s="314"/>
      <c r="I730" s="314"/>
      <c r="J730" s="314"/>
      <c r="K730" s="314"/>
      <c r="L730" s="314"/>
      <c r="M730" s="314"/>
      <c r="N730" s="314"/>
      <c r="O730" s="314"/>
      <c r="P730" s="314"/>
      <c r="Q730" s="314"/>
      <c r="R730" s="314"/>
      <c r="S730" s="314"/>
      <c r="T730" s="314"/>
      <c r="U730" s="314"/>
      <c r="V730" s="314"/>
    </row>
    <row r="731" spans="1:22" ht="14.25" customHeight="1" x14ac:dyDescent="0.2">
      <c r="A731" s="314"/>
      <c r="B731" s="314"/>
      <c r="C731" s="314"/>
      <c r="D731" s="314"/>
      <c r="E731" s="314"/>
      <c r="F731" s="314"/>
      <c r="G731" s="324"/>
      <c r="H731" s="314"/>
      <c r="I731" s="314"/>
      <c r="J731" s="314"/>
      <c r="K731" s="314"/>
      <c r="L731" s="314"/>
      <c r="M731" s="314"/>
      <c r="N731" s="314"/>
      <c r="O731" s="314"/>
      <c r="P731" s="314"/>
      <c r="Q731" s="314"/>
      <c r="R731" s="314"/>
      <c r="S731" s="314"/>
      <c r="T731" s="314"/>
      <c r="U731" s="314"/>
      <c r="V731" s="314"/>
    </row>
    <row r="732" spans="1:22" ht="14.25" customHeight="1" x14ac:dyDescent="0.2">
      <c r="A732" s="314"/>
      <c r="B732" s="314"/>
      <c r="C732" s="314"/>
      <c r="D732" s="314"/>
      <c r="E732" s="314"/>
      <c r="F732" s="314"/>
      <c r="G732" s="324"/>
      <c r="H732" s="314"/>
      <c r="I732" s="314"/>
      <c r="J732" s="314"/>
      <c r="K732" s="314"/>
      <c r="L732" s="314"/>
      <c r="M732" s="314"/>
      <c r="N732" s="314"/>
      <c r="O732" s="314"/>
      <c r="P732" s="314"/>
      <c r="Q732" s="314"/>
      <c r="R732" s="314"/>
      <c r="S732" s="314"/>
      <c r="T732" s="314"/>
      <c r="U732" s="314"/>
      <c r="V732" s="314"/>
    </row>
    <row r="733" spans="1:22" ht="14.25" customHeight="1" x14ac:dyDescent="0.2">
      <c r="A733" s="314"/>
      <c r="B733" s="314"/>
      <c r="C733" s="314"/>
      <c r="D733" s="314"/>
      <c r="E733" s="314"/>
      <c r="F733" s="314"/>
      <c r="G733" s="324"/>
      <c r="H733" s="314"/>
      <c r="I733" s="314"/>
      <c r="J733" s="314"/>
      <c r="K733" s="314"/>
      <c r="L733" s="314"/>
      <c r="M733" s="314"/>
      <c r="N733" s="314"/>
      <c r="O733" s="314"/>
      <c r="P733" s="314"/>
      <c r="Q733" s="314"/>
      <c r="R733" s="314"/>
      <c r="S733" s="314"/>
      <c r="T733" s="314"/>
      <c r="U733" s="314"/>
      <c r="V733" s="314"/>
    </row>
    <row r="734" spans="1:22" ht="14.25" customHeight="1" x14ac:dyDescent="0.2">
      <c r="A734" s="314"/>
      <c r="B734" s="314"/>
      <c r="C734" s="314"/>
      <c r="D734" s="314"/>
      <c r="E734" s="314"/>
      <c r="F734" s="314"/>
      <c r="G734" s="324"/>
      <c r="H734" s="314"/>
      <c r="I734" s="314"/>
      <c r="J734" s="314"/>
      <c r="K734" s="314"/>
      <c r="L734" s="314"/>
      <c r="M734" s="314"/>
      <c r="N734" s="314"/>
      <c r="O734" s="314"/>
      <c r="P734" s="314"/>
      <c r="Q734" s="314"/>
      <c r="R734" s="314"/>
      <c r="S734" s="314"/>
      <c r="T734" s="314"/>
      <c r="U734" s="314"/>
      <c r="V734" s="314"/>
    </row>
    <row r="735" spans="1:22" ht="14.25" customHeight="1" x14ac:dyDescent="0.2">
      <c r="A735" s="314"/>
      <c r="B735" s="314"/>
      <c r="C735" s="314"/>
      <c r="D735" s="314"/>
      <c r="E735" s="314"/>
      <c r="F735" s="314"/>
      <c r="G735" s="324"/>
      <c r="H735" s="314"/>
      <c r="I735" s="314"/>
      <c r="J735" s="314"/>
      <c r="K735" s="314"/>
      <c r="L735" s="314"/>
      <c r="M735" s="314"/>
      <c r="N735" s="314"/>
      <c r="O735" s="314"/>
      <c r="P735" s="314"/>
      <c r="Q735" s="314"/>
      <c r="R735" s="314"/>
      <c r="S735" s="314"/>
      <c r="T735" s="314"/>
      <c r="U735" s="314"/>
      <c r="V735" s="314"/>
    </row>
    <row r="736" spans="1:22" ht="14.25" customHeight="1" x14ac:dyDescent="0.2">
      <c r="A736" s="314"/>
      <c r="B736" s="314"/>
      <c r="C736" s="314"/>
      <c r="D736" s="314"/>
      <c r="E736" s="314"/>
      <c r="F736" s="314"/>
      <c r="G736" s="324"/>
      <c r="H736" s="314"/>
      <c r="I736" s="314"/>
      <c r="J736" s="314"/>
      <c r="K736" s="314"/>
      <c r="L736" s="314"/>
      <c r="M736" s="314"/>
      <c r="N736" s="314"/>
      <c r="O736" s="314"/>
      <c r="P736" s="314"/>
      <c r="Q736" s="314"/>
      <c r="R736" s="314"/>
      <c r="S736" s="314"/>
      <c r="T736" s="314"/>
      <c r="U736" s="314"/>
      <c r="V736" s="314"/>
    </row>
    <row r="737" spans="1:22" ht="14.25" customHeight="1" x14ac:dyDescent="0.2">
      <c r="A737" s="314"/>
      <c r="B737" s="314"/>
      <c r="C737" s="314"/>
      <c r="D737" s="314"/>
      <c r="E737" s="314"/>
      <c r="F737" s="314"/>
      <c r="G737" s="324"/>
      <c r="H737" s="314"/>
      <c r="I737" s="314"/>
      <c r="J737" s="314"/>
      <c r="K737" s="314"/>
      <c r="L737" s="314"/>
      <c r="M737" s="314"/>
      <c r="N737" s="314"/>
      <c r="O737" s="314"/>
      <c r="P737" s="314"/>
      <c r="Q737" s="314"/>
      <c r="R737" s="314"/>
      <c r="S737" s="314"/>
      <c r="T737" s="314"/>
      <c r="U737" s="314"/>
      <c r="V737" s="314"/>
    </row>
    <row r="738" spans="1:22" ht="14.25" customHeight="1" x14ac:dyDescent="0.2">
      <c r="A738" s="314"/>
      <c r="B738" s="314"/>
      <c r="C738" s="314"/>
      <c r="D738" s="314"/>
      <c r="E738" s="314"/>
      <c r="F738" s="314"/>
      <c r="G738" s="324"/>
      <c r="H738" s="314"/>
      <c r="I738" s="314"/>
      <c r="J738" s="314"/>
      <c r="K738" s="314"/>
      <c r="L738" s="314"/>
      <c r="M738" s="314"/>
      <c r="N738" s="314"/>
      <c r="O738" s="314"/>
      <c r="P738" s="314"/>
      <c r="Q738" s="314"/>
      <c r="R738" s="314"/>
      <c r="S738" s="314"/>
      <c r="T738" s="314"/>
      <c r="U738" s="314"/>
      <c r="V738" s="314"/>
    </row>
    <row r="739" spans="1:22" ht="14.25" customHeight="1" x14ac:dyDescent="0.2">
      <c r="A739" s="314"/>
      <c r="B739" s="314"/>
      <c r="C739" s="314"/>
      <c r="D739" s="314"/>
      <c r="E739" s="314"/>
      <c r="F739" s="314"/>
      <c r="G739" s="324"/>
      <c r="H739" s="314"/>
      <c r="I739" s="314"/>
      <c r="J739" s="314"/>
      <c r="K739" s="314"/>
      <c r="L739" s="314"/>
      <c r="M739" s="314"/>
      <c r="N739" s="314"/>
      <c r="O739" s="314"/>
      <c r="P739" s="314"/>
      <c r="Q739" s="314"/>
      <c r="R739" s="314"/>
      <c r="S739" s="314"/>
      <c r="T739" s="314"/>
      <c r="U739" s="314"/>
      <c r="V739" s="314"/>
    </row>
    <row r="740" spans="1:22" ht="14.25" customHeight="1" x14ac:dyDescent="0.2">
      <c r="A740" s="314"/>
      <c r="B740" s="314"/>
      <c r="C740" s="314"/>
      <c r="D740" s="314"/>
      <c r="E740" s="314"/>
      <c r="F740" s="314"/>
      <c r="G740" s="324"/>
      <c r="H740" s="314"/>
      <c r="I740" s="314"/>
      <c r="J740" s="314"/>
      <c r="K740" s="314"/>
      <c r="L740" s="314"/>
      <c r="M740" s="314"/>
      <c r="N740" s="314"/>
      <c r="O740" s="314"/>
      <c r="P740" s="314"/>
      <c r="Q740" s="314"/>
      <c r="R740" s="314"/>
      <c r="S740" s="314"/>
      <c r="T740" s="314"/>
      <c r="U740" s="314"/>
      <c r="V740" s="314"/>
    </row>
    <row r="741" spans="1:22" ht="14.25" customHeight="1" x14ac:dyDescent="0.2">
      <c r="A741" s="314"/>
      <c r="B741" s="314"/>
      <c r="C741" s="314"/>
      <c r="D741" s="314"/>
      <c r="E741" s="314"/>
      <c r="F741" s="314"/>
      <c r="G741" s="324"/>
      <c r="H741" s="314"/>
      <c r="I741" s="314"/>
      <c r="J741" s="314"/>
      <c r="K741" s="314"/>
      <c r="L741" s="314"/>
      <c r="M741" s="314"/>
      <c r="N741" s="314"/>
      <c r="O741" s="314"/>
      <c r="P741" s="314"/>
      <c r="Q741" s="314"/>
      <c r="R741" s="314"/>
      <c r="S741" s="314"/>
      <c r="T741" s="314"/>
      <c r="U741" s="314"/>
      <c r="V741" s="314"/>
    </row>
    <row r="742" spans="1:22" ht="14.25" customHeight="1" x14ac:dyDescent="0.2">
      <c r="A742" s="314"/>
      <c r="B742" s="314"/>
      <c r="C742" s="314"/>
      <c r="D742" s="314"/>
      <c r="E742" s="314"/>
      <c r="F742" s="314"/>
      <c r="G742" s="324"/>
      <c r="H742" s="314"/>
      <c r="I742" s="314"/>
      <c r="J742" s="314"/>
      <c r="K742" s="314"/>
      <c r="L742" s="314"/>
      <c r="M742" s="314"/>
      <c r="N742" s="314"/>
      <c r="O742" s="314"/>
      <c r="P742" s="314"/>
      <c r="Q742" s="314"/>
      <c r="R742" s="314"/>
      <c r="S742" s="314"/>
      <c r="T742" s="314"/>
      <c r="U742" s="314"/>
      <c r="V742" s="314"/>
    </row>
    <row r="743" spans="1:22" ht="14.25" customHeight="1" x14ac:dyDescent="0.2">
      <c r="A743" s="314"/>
      <c r="B743" s="314"/>
      <c r="C743" s="314"/>
      <c r="D743" s="314"/>
      <c r="E743" s="314"/>
      <c r="F743" s="314"/>
      <c r="G743" s="324"/>
      <c r="H743" s="314"/>
      <c r="I743" s="314"/>
      <c r="J743" s="314"/>
      <c r="K743" s="314"/>
      <c r="L743" s="314"/>
      <c r="M743" s="314"/>
      <c r="N743" s="314"/>
      <c r="O743" s="314"/>
      <c r="P743" s="314"/>
      <c r="Q743" s="314"/>
      <c r="R743" s="314"/>
      <c r="S743" s="314"/>
      <c r="T743" s="314"/>
      <c r="U743" s="314"/>
      <c r="V743" s="314"/>
    </row>
    <row r="744" spans="1:22" ht="14.25" customHeight="1" x14ac:dyDescent="0.2">
      <c r="A744" s="314"/>
      <c r="B744" s="314"/>
      <c r="C744" s="314"/>
      <c r="D744" s="314"/>
      <c r="E744" s="314"/>
      <c r="F744" s="314"/>
      <c r="G744" s="324"/>
      <c r="H744" s="314"/>
      <c r="I744" s="314"/>
      <c r="J744" s="314"/>
      <c r="K744" s="314"/>
      <c r="L744" s="314"/>
      <c r="M744" s="314"/>
      <c r="N744" s="314"/>
      <c r="O744" s="314"/>
      <c r="P744" s="314"/>
      <c r="Q744" s="314"/>
      <c r="R744" s="314"/>
      <c r="S744" s="314"/>
      <c r="T744" s="314"/>
      <c r="U744" s="314"/>
      <c r="V744" s="314"/>
    </row>
    <row r="745" spans="1:22" ht="14.25" customHeight="1" x14ac:dyDescent="0.2">
      <c r="A745" s="314"/>
      <c r="B745" s="314"/>
      <c r="C745" s="314"/>
      <c r="D745" s="314"/>
      <c r="E745" s="314"/>
      <c r="F745" s="314"/>
      <c r="G745" s="324"/>
      <c r="H745" s="314"/>
      <c r="I745" s="314"/>
      <c r="J745" s="314"/>
      <c r="K745" s="314"/>
      <c r="L745" s="314"/>
      <c r="M745" s="314"/>
      <c r="N745" s="314"/>
      <c r="O745" s="314"/>
      <c r="P745" s="314"/>
      <c r="Q745" s="314"/>
      <c r="R745" s="314"/>
      <c r="S745" s="314"/>
      <c r="T745" s="314"/>
      <c r="U745" s="314"/>
      <c r="V745" s="314"/>
    </row>
    <row r="746" spans="1:22" ht="14.25" customHeight="1" x14ac:dyDescent="0.2">
      <c r="A746" s="314"/>
      <c r="B746" s="314"/>
      <c r="C746" s="314"/>
      <c r="D746" s="314"/>
      <c r="E746" s="314"/>
      <c r="F746" s="314"/>
      <c r="G746" s="324"/>
      <c r="H746" s="314"/>
      <c r="I746" s="314"/>
      <c r="J746" s="314"/>
      <c r="K746" s="314"/>
      <c r="L746" s="314"/>
      <c r="M746" s="314"/>
      <c r="N746" s="314"/>
      <c r="O746" s="314"/>
      <c r="P746" s="314"/>
      <c r="Q746" s="314"/>
      <c r="R746" s="314"/>
      <c r="S746" s="314"/>
      <c r="T746" s="314"/>
      <c r="U746" s="314"/>
      <c r="V746" s="314"/>
    </row>
    <row r="747" spans="1:22" ht="14.25" customHeight="1" x14ac:dyDescent="0.2">
      <c r="A747" s="314"/>
      <c r="B747" s="314"/>
      <c r="C747" s="314"/>
      <c r="D747" s="314"/>
      <c r="E747" s="314"/>
      <c r="F747" s="314"/>
      <c r="G747" s="324"/>
      <c r="H747" s="314"/>
      <c r="I747" s="314"/>
      <c r="J747" s="314"/>
      <c r="K747" s="314"/>
      <c r="L747" s="314"/>
      <c r="M747" s="314"/>
      <c r="N747" s="314"/>
      <c r="O747" s="314"/>
      <c r="P747" s="314"/>
      <c r="Q747" s="314"/>
      <c r="R747" s="314"/>
      <c r="S747" s="314"/>
      <c r="T747" s="314"/>
      <c r="U747" s="314"/>
      <c r="V747" s="314"/>
    </row>
    <row r="748" spans="1:22" ht="14.25" customHeight="1" x14ac:dyDescent="0.2">
      <c r="A748" s="314"/>
      <c r="B748" s="314"/>
      <c r="C748" s="314"/>
      <c r="D748" s="314"/>
      <c r="E748" s="314"/>
      <c r="F748" s="314"/>
      <c r="G748" s="324"/>
      <c r="H748" s="314"/>
      <c r="I748" s="314"/>
      <c r="J748" s="314"/>
      <c r="K748" s="314"/>
      <c r="L748" s="314"/>
      <c r="M748" s="314"/>
      <c r="N748" s="314"/>
      <c r="O748" s="314"/>
      <c r="P748" s="314"/>
      <c r="Q748" s="314"/>
      <c r="R748" s="314"/>
      <c r="S748" s="314"/>
      <c r="T748" s="314"/>
      <c r="U748" s="314"/>
      <c r="V748" s="314"/>
    </row>
    <row r="749" spans="1:22" ht="14.25" customHeight="1" x14ac:dyDescent="0.2">
      <c r="A749" s="314"/>
      <c r="B749" s="314"/>
      <c r="C749" s="314"/>
      <c r="D749" s="314"/>
      <c r="E749" s="314"/>
      <c r="F749" s="314"/>
      <c r="G749" s="324"/>
      <c r="H749" s="314"/>
      <c r="I749" s="314"/>
      <c r="J749" s="314"/>
      <c r="K749" s="314"/>
      <c r="L749" s="314"/>
      <c r="M749" s="314"/>
      <c r="N749" s="314"/>
      <c r="O749" s="314"/>
      <c r="P749" s="314"/>
      <c r="Q749" s="314"/>
      <c r="R749" s="314"/>
      <c r="S749" s="314"/>
      <c r="T749" s="314"/>
      <c r="U749" s="314"/>
      <c r="V749" s="314"/>
    </row>
    <row r="750" spans="1:22" ht="14.25" customHeight="1" x14ac:dyDescent="0.2">
      <c r="A750" s="314"/>
      <c r="B750" s="314"/>
      <c r="C750" s="314"/>
      <c r="D750" s="314"/>
      <c r="E750" s="314"/>
      <c r="F750" s="314"/>
      <c r="G750" s="324"/>
      <c r="H750" s="314"/>
      <c r="I750" s="314"/>
      <c r="J750" s="314"/>
      <c r="K750" s="314"/>
      <c r="L750" s="314"/>
      <c r="M750" s="314"/>
      <c r="N750" s="314"/>
      <c r="O750" s="314"/>
      <c r="P750" s="314"/>
      <c r="Q750" s="314"/>
      <c r="R750" s="314"/>
      <c r="S750" s="314"/>
      <c r="T750" s="314"/>
      <c r="U750" s="314"/>
      <c r="V750" s="314"/>
    </row>
    <row r="751" spans="1:22" ht="14.25" customHeight="1" x14ac:dyDescent="0.2">
      <c r="A751" s="314"/>
      <c r="B751" s="314"/>
      <c r="C751" s="314"/>
      <c r="D751" s="314"/>
      <c r="E751" s="314"/>
      <c r="F751" s="314"/>
      <c r="G751" s="324"/>
      <c r="H751" s="314"/>
      <c r="I751" s="314"/>
      <c r="J751" s="314"/>
      <c r="K751" s="314"/>
      <c r="L751" s="314"/>
      <c r="M751" s="314"/>
      <c r="N751" s="314"/>
      <c r="O751" s="314"/>
      <c r="P751" s="314"/>
      <c r="Q751" s="314"/>
      <c r="R751" s="314"/>
      <c r="S751" s="314"/>
      <c r="T751" s="314"/>
      <c r="U751" s="314"/>
      <c r="V751" s="314"/>
    </row>
    <row r="752" spans="1:22" ht="14.25" customHeight="1" x14ac:dyDescent="0.2">
      <c r="A752" s="314"/>
      <c r="B752" s="314"/>
      <c r="C752" s="314"/>
      <c r="D752" s="314"/>
      <c r="E752" s="314"/>
      <c r="F752" s="314"/>
      <c r="G752" s="324"/>
      <c r="H752" s="314"/>
      <c r="I752" s="314"/>
      <c r="J752" s="314"/>
      <c r="K752" s="314"/>
      <c r="L752" s="314"/>
      <c r="M752" s="314"/>
      <c r="N752" s="314"/>
      <c r="O752" s="314"/>
      <c r="P752" s="314"/>
      <c r="Q752" s="314"/>
      <c r="R752" s="314"/>
      <c r="S752" s="314"/>
      <c r="T752" s="314"/>
      <c r="U752" s="314"/>
      <c r="V752" s="314"/>
    </row>
    <row r="753" spans="1:22" ht="14.25" customHeight="1" x14ac:dyDescent="0.2">
      <c r="A753" s="314"/>
      <c r="B753" s="314"/>
      <c r="C753" s="314"/>
      <c r="D753" s="314"/>
      <c r="E753" s="314"/>
      <c r="F753" s="314"/>
      <c r="G753" s="324"/>
      <c r="H753" s="314"/>
      <c r="I753" s="314"/>
      <c r="J753" s="314"/>
      <c r="K753" s="314"/>
      <c r="L753" s="314"/>
      <c r="M753" s="314"/>
      <c r="N753" s="314"/>
      <c r="O753" s="314"/>
      <c r="P753" s="314"/>
      <c r="Q753" s="314"/>
      <c r="R753" s="314"/>
      <c r="S753" s="314"/>
      <c r="T753" s="314"/>
      <c r="U753" s="314"/>
      <c r="V753" s="314"/>
    </row>
    <row r="754" spans="1:22" ht="14.25" customHeight="1" x14ac:dyDescent="0.2">
      <c r="A754" s="314"/>
      <c r="B754" s="314"/>
      <c r="C754" s="314"/>
      <c r="D754" s="314"/>
      <c r="E754" s="314"/>
      <c r="F754" s="314"/>
      <c r="G754" s="324"/>
      <c r="H754" s="314"/>
      <c r="I754" s="314"/>
      <c r="J754" s="314"/>
      <c r="K754" s="314"/>
      <c r="L754" s="314"/>
      <c r="M754" s="314"/>
      <c r="N754" s="314"/>
      <c r="O754" s="314"/>
      <c r="P754" s="314"/>
      <c r="Q754" s="314"/>
      <c r="R754" s="314"/>
      <c r="S754" s="314"/>
      <c r="T754" s="314"/>
      <c r="U754" s="314"/>
      <c r="V754" s="314"/>
    </row>
    <row r="755" spans="1:22" ht="14.25" customHeight="1" x14ac:dyDescent="0.2">
      <c r="A755" s="314"/>
      <c r="B755" s="314"/>
      <c r="C755" s="314"/>
      <c r="D755" s="314"/>
      <c r="E755" s="314"/>
      <c r="F755" s="314"/>
      <c r="G755" s="324"/>
      <c r="H755" s="314"/>
      <c r="I755" s="314"/>
      <c r="J755" s="314"/>
      <c r="K755" s="314"/>
      <c r="L755" s="314"/>
      <c r="M755" s="314"/>
      <c r="N755" s="314"/>
      <c r="O755" s="314"/>
      <c r="P755" s="314"/>
      <c r="Q755" s="314"/>
      <c r="R755" s="314"/>
      <c r="S755" s="314"/>
      <c r="T755" s="314"/>
      <c r="U755" s="314"/>
      <c r="V755" s="314"/>
    </row>
    <row r="756" spans="1:22" ht="14.25" customHeight="1" x14ac:dyDescent="0.2">
      <c r="A756" s="314"/>
      <c r="B756" s="314"/>
      <c r="C756" s="314"/>
      <c r="D756" s="314"/>
      <c r="E756" s="314"/>
      <c r="F756" s="314"/>
      <c r="G756" s="324"/>
      <c r="H756" s="314"/>
      <c r="I756" s="314"/>
      <c r="J756" s="314"/>
      <c r="K756" s="314"/>
      <c r="L756" s="314"/>
      <c r="M756" s="314"/>
      <c r="N756" s="314"/>
      <c r="O756" s="314"/>
      <c r="P756" s="314"/>
      <c r="Q756" s="314"/>
      <c r="R756" s="314"/>
      <c r="S756" s="314"/>
      <c r="T756" s="314"/>
      <c r="U756" s="314"/>
      <c r="V756" s="314"/>
    </row>
    <row r="757" spans="1:22" ht="14.25" customHeight="1" x14ac:dyDescent="0.2">
      <c r="A757" s="314"/>
      <c r="B757" s="314"/>
      <c r="C757" s="314"/>
      <c r="D757" s="314"/>
      <c r="E757" s="314"/>
      <c r="F757" s="314"/>
      <c r="G757" s="324"/>
      <c r="H757" s="314"/>
      <c r="I757" s="314"/>
      <c r="J757" s="314"/>
      <c r="K757" s="314"/>
      <c r="L757" s="314"/>
      <c r="M757" s="314"/>
      <c r="N757" s="314"/>
      <c r="O757" s="314"/>
      <c r="P757" s="314"/>
      <c r="Q757" s="314"/>
      <c r="R757" s="314"/>
      <c r="S757" s="314"/>
      <c r="T757" s="314"/>
      <c r="U757" s="314"/>
      <c r="V757" s="314"/>
    </row>
    <row r="758" spans="1:22" ht="14.25" customHeight="1" x14ac:dyDescent="0.2">
      <c r="A758" s="314"/>
      <c r="B758" s="314"/>
      <c r="C758" s="314"/>
      <c r="D758" s="314"/>
      <c r="E758" s="314"/>
      <c r="F758" s="314"/>
      <c r="G758" s="324"/>
      <c r="H758" s="314"/>
      <c r="I758" s="314"/>
      <c r="J758" s="314"/>
      <c r="K758" s="314"/>
      <c r="L758" s="314"/>
      <c r="M758" s="314"/>
      <c r="N758" s="314"/>
      <c r="O758" s="314"/>
      <c r="P758" s="314"/>
      <c r="Q758" s="314"/>
      <c r="R758" s="314"/>
      <c r="S758" s="314"/>
      <c r="T758" s="314"/>
      <c r="U758" s="314"/>
      <c r="V758" s="314"/>
    </row>
    <row r="759" spans="1:22" ht="14.25" customHeight="1" x14ac:dyDescent="0.2">
      <c r="A759" s="314"/>
      <c r="B759" s="314"/>
      <c r="C759" s="314"/>
      <c r="D759" s="314"/>
      <c r="E759" s="314"/>
      <c r="F759" s="314"/>
      <c r="G759" s="324"/>
      <c r="H759" s="314"/>
      <c r="I759" s="314"/>
      <c r="J759" s="314"/>
      <c r="K759" s="314"/>
      <c r="L759" s="314"/>
      <c r="M759" s="314"/>
      <c r="N759" s="314"/>
      <c r="O759" s="314"/>
      <c r="P759" s="314"/>
      <c r="Q759" s="314"/>
      <c r="R759" s="314"/>
      <c r="S759" s="314"/>
      <c r="T759" s="314"/>
      <c r="U759" s="314"/>
      <c r="V759" s="314"/>
    </row>
    <row r="760" spans="1:22" ht="14.25" customHeight="1" x14ac:dyDescent="0.2">
      <c r="A760" s="314"/>
      <c r="B760" s="314"/>
      <c r="C760" s="314"/>
      <c r="D760" s="314"/>
      <c r="E760" s="314"/>
      <c r="F760" s="314"/>
      <c r="G760" s="324"/>
      <c r="H760" s="314"/>
      <c r="I760" s="314"/>
      <c r="J760" s="314"/>
      <c r="K760" s="314"/>
      <c r="L760" s="314"/>
      <c r="M760" s="314"/>
      <c r="N760" s="314"/>
      <c r="O760" s="314"/>
      <c r="P760" s="314"/>
      <c r="Q760" s="314"/>
      <c r="R760" s="314"/>
      <c r="S760" s="314"/>
      <c r="T760" s="314"/>
      <c r="U760" s="314"/>
      <c r="V760" s="314"/>
    </row>
    <row r="761" spans="1:22" ht="14.25" customHeight="1" x14ac:dyDescent="0.2">
      <c r="A761" s="314"/>
      <c r="B761" s="314"/>
      <c r="C761" s="314"/>
      <c r="D761" s="314"/>
      <c r="E761" s="314"/>
      <c r="F761" s="314"/>
      <c r="G761" s="324"/>
      <c r="H761" s="314"/>
      <c r="I761" s="314"/>
      <c r="J761" s="314"/>
      <c r="K761" s="314"/>
      <c r="L761" s="314"/>
      <c r="M761" s="314"/>
      <c r="N761" s="314"/>
      <c r="O761" s="314"/>
      <c r="P761" s="314"/>
      <c r="Q761" s="314"/>
      <c r="R761" s="314"/>
      <c r="S761" s="314"/>
      <c r="T761" s="314"/>
      <c r="U761" s="314"/>
      <c r="V761" s="314"/>
    </row>
    <row r="762" spans="1:22" ht="15" customHeight="1" x14ac:dyDescent="0.2">
      <c r="C762" s="314"/>
      <c r="D762" s="314"/>
      <c r="E762" s="314"/>
      <c r="F762" s="314"/>
      <c r="G762" s="324"/>
      <c r="H762" s="314"/>
      <c r="I762" s="314"/>
      <c r="J762" s="314"/>
      <c r="K762" s="314"/>
      <c r="L762" s="314"/>
    </row>
    <row r="763" spans="1:22" ht="15" customHeight="1" x14ac:dyDescent="0.2">
      <c r="C763" s="314"/>
      <c r="D763" s="314"/>
      <c r="E763" s="314"/>
      <c r="F763" s="314"/>
      <c r="G763" s="324"/>
      <c r="H763" s="314"/>
      <c r="I763" s="314"/>
      <c r="J763" s="314"/>
      <c r="K763" s="314"/>
      <c r="L763" s="314"/>
    </row>
    <row r="764" spans="1:22" ht="15" customHeight="1" x14ac:dyDescent="0.2">
      <c r="C764" s="314"/>
      <c r="D764" s="314"/>
      <c r="E764" s="314"/>
      <c r="F764" s="314"/>
      <c r="G764" s="324"/>
      <c r="H764" s="314"/>
      <c r="I764" s="314"/>
      <c r="J764" s="314"/>
      <c r="K764" s="314"/>
      <c r="L764" s="314"/>
    </row>
    <row r="765" spans="1:22" ht="15" customHeight="1" x14ac:dyDescent="0.2">
      <c r="C765" s="314"/>
      <c r="D765" s="314"/>
      <c r="E765" s="314"/>
      <c r="F765" s="314"/>
      <c r="G765" s="324"/>
      <c r="H765" s="314"/>
      <c r="I765" s="314"/>
      <c r="J765" s="314"/>
      <c r="K765" s="314"/>
      <c r="L765" s="314"/>
    </row>
    <row r="766" spans="1:22" ht="15" customHeight="1" x14ac:dyDescent="0.2">
      <c r="C766" s="314"/>
      <c r="D766" s="314"/>
      <c r="E766" s="314"/>
      <c r="F766" s="314"/>
      <c r="G766" s="324"/>
      <c r="H766" s="314"/>
      <c r="I766" s="314"/>
      <c r="J766" s="314"/>
      <c r="K766" s="314"/>
      <c r="L766" s="314"/>
    </row>
    <row r="767" spans="1:22" ht="15" customHeight="1" x14ac:dyDescent="0.2">
      <c r="C767" s="314"/>
      <c r="D767" s="314"/>
      <c r="E767" s="314"/>
      <c r="F767" s="314"/>
      <c r="G767" s="324"/>
      <c r="H767" s="314"/>
      <c r="I767" s="314"/>
      <c r="J767" s="314"/>
      <c r="K767" s="314"/>
      <c r="L767" s="314"/>
    </row>
    <row r="768" spans="1:22" ht="15" customHeight="1" x14ac:dyDescent="0.2">
      <c r="C768" s="314"/>
      <c r="D768" s="314"/>
      <c r="E768" s="314"/>
      <c r="F768" s="314"/>
      <c r="G768" s="324"/>
      <c r="H768" s="314"/>
      <c r="I768" s="314"/>
      <c r="J768" s="314"/>
      <c r="K768" s="314"/>
      <c r="L768" s="314"/>
    </row>
    <row r="769" spans="3:12" ht="15" customHeight="1" x14ac:dyDescent="0.2">
      <c r="C769" s="314"/>
      <c r="D769" s="314"/>
      <c r="E769" s="314"/>
      <c r="F769" s="314"/>
      <c r="G769" s="324"/>
      <c r="H769" s="314"/>
      <c r="I769" s="314"/>
      <c r="J769" s="314"/>
      <c r="K769" s="314"/>
      <c r="L769" s="314"/>
    </row>
    <row r="770" spans="3:12" ht="15" customHeight="1" x14ac:dyDescent="0.2">
      <c r="C770" s="314"/>
      <c r="D770" s="314"/>
      <c r="E770" s="314"/>
      <c r="F770" s="314"/>
      <c r="G770" s="324"/>
      <c r="H770" s="314"/>
      <c r="I770" s="314"/>
      <c r="J770" s="314"/>
      <c r="K770" s="314"/>
      <c r="L770" s="314"/>
    </row>
  </sheetData>
  <mergeCells count="1">
    <mergeCell ref="B3:F3"/>
  </mergeCells>
  <conditionalFormatting sqref="C7:E7 C26:D35">
    <cfRule type="containsText" dxfId="81" priority="28" operator="containsText" text="Uitgevraagd">
      <formula>NOT(ISERROR(SEARCH("Uitgevraagd",C7)))</formula>
    </cfRule>
    <cfRule type="containsText" dxfId="80" priority="29" operator="containsText" text="Uitvragen">
      <formula>NOT(ISERROR(SEARCH("Uitvragen",C7)))</formula>
    </cfRule>
  </conditionalFormatting>
  <conditionalFormatting sqref="C8:D8">
    <cfRule type="containsText" dxfId="79" priority="26" operator="containsText" text="Uitgevraagd">
      <formula>NOT(ISERROR(SEARCH("Uitgevraagd",C8)))</formula>
    </cfRule>
    <cfRule type="containsText" dxfId="78" priority="27" operator="containsText" text="Uitvragen">
      <formula>NOT(ISERROR(SEARCH("Uitvragen",C8)))</formula>
    </cfRule>
  </conditionalFormatting>
  <conditionalFormatting sqref="C9:D9">
    <cfRule type="containsText" dxfId="77" priority="24" operator="containsText" text="Uitgevraagd">
      <formula>NOT(ISERROR(SEARCH("Uitgevraagd",C9)))</formula>
    </cfRule>
    <cfRule type="containsText" dxfId="76" priority="25" operator="containsText" text="Uitvragen">
      <formula>NOT(ISERROR(SEARCH("Uitvragen",C9)))</formula>
    </cfRule>
  </conditionalFormatting>
  <conditionalFormatting sqref="D10 C10:C15">
    <cfRule type="containsText" dxfId="75" priority="22" operator="containsText" text="Uitgevraagd">
      <formula>NOT(ISERROR(SEARCH("Uitgevraagd",C10)))</formula>
    </cfRule>
    <cfRule type="containsText" dxfId="74" priority="23" operator="containsText" text="Uitvragen">
      <formula>NOT(ISERROR(SEARCH("Uitvragen",C10)))</formula>
    </cfRule>
  </conditionalFormatting>
  <conditionalFormatting sqref="D11:D15">
    <cfRule type="containsText" dxfId="73" priority="20" operator="containsText" text="Uitgevraagd">
      <formula>NOT(ISERROR(SEARCH("Uitgevraagd",D11)))</formula>
    </cfRule>
    <cfRule type="containsText" dxfId="72" priority="21" operator="containsText" text="Uitvragen">
      <formula>NOT(ISERROR(SEARCH("Uitvragen",D11)))</formula>
    </cfRule>
  </conditionalFormatting>
  <conditionalFormatting sqref="C16:D16">
    <cfRule type="containsText" dxfId="71" priority="18" operator="containsText" text="Uitgevraagd">
      <formula>NOT(ISERROR(SEARCH("Uitgevraagd",C16)))</formula>
    </cfRule>
    <cfRule type="containsText" dxfId="70" priority="19" operator="containsText" text="Uitvragen">
      <formula>NOT(ISERROR(SEARCH("Uitvragen",C16)))</formula>
    </cfRule>
  </conditionalFormatting>
  <conditionalFormatting sqref="C17:D17">
    <cfRule type="containsText" dxfId="69" priority="16" operator="containsText" text="Uitgevraagd">
      <formula>NOT(ISERROR(SEARCH("Uitgevraagd",C17)))</formula>
    </cfRule>
    <cfRule type="containsText" dxfId="68" priority="17" operator="containsText" text="Uitvragen">
      <formula>NOT(ISERROR(SEARCH("Uitvragen",C17)))</formula>
    </cfRule>
  </conditionalFormatting>
  <conditionalFormatting sqref="C19:D19">
    <cfRule type="containsText" dxfId="67" priority="14" operator="containsText" text="Uitgevraagd">
      <formula>NOT(ISERROR(SEARCH("Uitgevraagd",C19)))</formula>
    </cfRule>
    <cfRule type="containsText" dxfId="66" priority="15" operator="containsText" text="Uitvragen">
      <formula>NOT(ISERROR(SEARCH("Uitvragen",C19)))</formula>
    </cfRule>
  </conditionalFormatting>
  <conditionalFormatting sqref="C20:D20">
    <cfRule type="containsText" dxfId="65" priority="12" operator="containsText" text="Uitgevraagd">
      <formula>NOT(ISERROR(SEARCH("Uitgevraagd",C20)))</formula>
    </cfRule>
    <cfRule type="containsText" dxfId="64" priority="13" operator="containsText" text="Uitvragen">
      <formula>NOT(ISERROR(SEARCH("Uitvragen",C20)))</formula>
    </cfRule>
  </conditionalFormatting>
  <conditionalFormatting sqref="D21:D23">
    <cfRule type="containsText" dxfId="63" priority="10" operator="containsText" text="Uitgevraagd">
      <formula>NOT(ISERROR(SEARCH("Uitgevraagd",D21)))</formula>
    </cfRule>
    <cfRule type="containsText" dxfId="62" priority="11" operator="containsText" text="Uitvragen">
      <formula>NOT(ISERROR(SEARCH("Uitvragen",D21)))</formula>
    </cfRule>
  </conditionalFormatting>
  <conditionalFormatting sqref="C24:D24">
    <cfRule type="containsText" dxfId="61" priority="8" operator="containsText" text="Uitgevraagd">
      <formula>NOT(ISERROR(SEARCH("Uitgevraagd",C24)))</formula>
    </cfRule>
    <cfRule type="containsText" dxfId="60" priority="9" operator="containsText" text="Uitvragen">
      <formula>NOT(ISERROR(SEARCH("Uitvragen",C24)))</formula>
    </cfRule>
  </conditionalFormatting>
  <conditionalFormatting sqref="C25:D25">
    <cfRule type="containsText" dxfId="59" priority="6" operator="containsText" text="Uitgevraagd">
      <formula>NOT(ISERROR(SEARCH("Uitgevraagd",C25)))</formula>
    </cfRule>
    <cfRule type="containsText" dxfId="58" priority="7" operator="containsText" text="Uitvragen">
      <formula>NOT(ISERROR(SEARCH("Uitvragen",C25)))</formula>
    </cfRule>
  </conditionalFormatting>
  <conditionalFormatting sqref="F37">
    <cfRule type="containsBlanks" dxfId="57" priority="3">
      <formula>LEN(TRIM(F37))=0</formula>
    </cfRule>
  </conditionalFormatting>
  <conditionalFormatting sqref="C18:D18">
    <cfRule type="containsText" dxfId="56" priority="1" operator="containsText" text="Uitgevraagd">
      <formula>NOT(ISERROR(SEARCH("Uitgevraagd",C18)))</formula>
    </cfRule>
    <cfRule type="containsText" dxfId="55" priority="2" operator="containsText" text="Uitvragen">
      <formula>NOT(ISERROR(SEARCH("Uitvragen",C18)))</formula>
    </cfRule>
  </conditionalFormatting>
  <pageMargins left="0.7" right="0.7" top="0.75" bottom="0.75" header="0" footer="0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2D5E9-00D6-434D-94B6-F23151C5D595}">
  <dimension ref="A1:AB761"/>
  <sheetViews>
    <sheetView workbookViewId="0">
      <selection activeCell="F11" sqref="F11"/>
    </sheetView>
  </sheetViews>
  <sheetFormatPr defaultColWidth="12.5" defaultRowHeight="15" customHeight="1" x14ac:dyDescent="0.2"/>
  <cols>
    <col min="1" max="1" width="14.5" style="237" customWidth="1"/>
    <col min="2" max="2" width="11.5" style="237" customWidth="1"/>
    <col min="3" max="3" width="33.19921875" style="237" customWidth="1"/>
    <col min="4" max="4" width="38.5" style="237" customWidth="1"/>
    <col min="5" max="5" width="20" style="237" customWidth="1"/>
    <col min="6" max="6" width="17" style="237" customWidth="1"/>
    <col min="7" max="7" width="63" style="273" bestFit="1" customWidth="1"/>
    <col min="8" max="8" width="15.19921875" style="237" customWidth="1"/>
    <col min="9" max="9" width="14.5" style="237" customWidth="1"/>
    <col min="10" max="10" width="14.69921875" style="237" customWidth="1"/>
    <col min="11" max="11" width="14.5" style="237" customWidth="1"/>
    <col min="12" max="12" width="14" style="237" bestFit="1" customWidth="1"/>
    <col min="13" max="13" width="12" style="237" customWidth="1"/>
    <col min="14" max="14" width="14.5" style="237" customWidth="1"/>
    <col min="15" max="15" width="13" style="237" customWidth="1"/>
    <col min="16" max="19" width="7.5" style="237" customWidth="1"/>
    <col min="20" max="20" width="22" style="237" bestFit="1" customWidth="1"/>
    <col min="21" max="21" width="37" style="237" bestFit="1" customWidth="1"/>
    <col min="22" max="22" width="15.69921875" style="237" customWidth="1"/>
    <col min="23" max="23" width="21" style="273" customWidth="1"/>
    <col min="24" max="24" width="16.5" style="237" bestFit="1" customWidth="1"/>
    <col min="25" max="25" width="17.5" style="237" customWidth="1"/>
    <col min="26" max="27" width="16.19921875" style="273" customWidth="1"/>
    <col min="28" max="28" width="15.19921875" style="273" customWidth="1"/>
    <col min="29" max="16384" width="12.5" style="237"/>
  </cols>
  <sheetData>
    <row r="1" spans="1:28" ht="14.25" customHeight="1" x14ac:dyDescent="0.2">
      <c r="A1" s="314"/>
      <c r="B1" s="314"/>
      <c r="C1" s="314"/>
      <c r="D1" s="314"/>
      <c r="E1" s="314"/>
      <c r="F1" s="314"/>
      <c r="G1" s="32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</row>
    <row r="2" spans="1:28" ht="14.25" customHeight="1" x14ac:dyDescent="0.2">
      <c r="A2" s="314"/>
      <c r="B2" s="314"/>
      <c r="C2" s="314"/>
      <c r="D2" s="314"/>
      <c r="E2" s="314"/>
      <c r="F2" s="314"/>
      <c r="G2" s="257" t="s">
        <v>314</v>
      </c>
      <c r="H2" s="257">
        <v>85</v>
      </c>
      <c r="I2" s="307" t="s">
        <v>317</v>
      </c>
      <c r="J2" s="273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</row>
    <row r="3" spans="1:28" ht="45.75" customHeight="1" x14ac:dyDescent="0.2">
      <c r="A3" s="314"/>
      <c r="B3" s="366" t="s">
        <v>146</v>
      </c>
      <c r="C3" s="366"/>
      <c r="D3" s="366"/>
      <c r="E3" s="366"/>
      <c r="F3" s="366"/>
      <c r="G3" s="257" t="s">
        <v>315</v>
      </c>
      <c r="H3" s="257">
        <v>13</v>
      </c>
      <c r="I3" s="307" t="s">
        <v>316</v>
      </c>
      <c r="J3" s="273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</row>
    <row r="4" spans="1:28" ht="14.25" customHeight="1" x14ac:dyDescent="0.2">
      <c r="A4" s="314"/>
      <c r="B4" s="314"/>
      <c r="C4" s="314"/>
      <c r="D4" s="314"/>
      <c r="E4" s="314"/>
      <c r="F4" s="273"/>
      <c r="I4" s="273"/>
      <c r="J4" s="273"/>
      <c r="K4" s="273"/>
      <c r="W4" s="237"/>
      <c r="Z4" s="237"/>
      <c r="AA4" s="237"/>
      <c r="AB4" s="237"/>
    </row>
    <row r="5" spans="1:28" ht="14.25" customHeight="1" x14ac:dyDescent="0.2">
      <c r="A5" s="314"/>
      <c r="B5" s="314"/>
      <c r="C5" s="314"/>
      <c r="D5" s="314"/>
      <c r="E5" s="314"/>
      <c r="F5" s="273"/>
      <c r="I5" s="273"/>
      <c r="J5" s="273"/>
      <c r="K5" s="273"/>
      <c r="W5" s="237"/>
      <c r="Z5" s="237"/>
      <c r="AA5" s="237"/>
      <c r="AB5" s="237"/>
    </row>
    <row r="6" spans="1:28" ht="18" customHeight="1" x14ac:dyDescent="0.2">
      <c r="A6" s="314"/>
      <c r="B6" s="314"/>
      <c r="C6" s="315"/>
      <c r="D6" s="315"/>
      <c r="E6" s="316"/>
      <c r="F6" s="311" t="s">
        <v>294</v>
      </c>
      <c r="G6" s="308" t="s">
        <v>295</v>
      </c>
      <c r="H6" s="293" t="s">
        <v>298</v>
      </c>
      <c r="I6" s="308" t="s">
        <v>296</v>
      </c>
      <c r="J6" s="308" t="s">
        <v>174</v>
      </c>
      <c r="K6" s="308" t="s">
        <v>297</v>
      </c>
      <c r="L6" s="294"/>
      <c r="W6" s="237"/>
      <c r="Z6" s="237"/>
      <c r="AA6" s="237"/>
      <c r="AB6" s="237"/>
    </row>
    <row r="7" spans="1:28" ht="19.5" customHeight="1" x14ac:dyDescent="0.3">
      <c r="A7" s="314"/>
      <c r="B7" s="314"/>
      <c r="C7" s="298" t="s">
        <v>268</v>
      </c>
      <c r="D7" s="332" t="s">
        <v>269</v>
      </c>
      <c r="E7" s="317"/>
      <c r="F7" s="309">
        <v>2233</v>
      </c>
      <c r="G7" s="309">
        <v>2233</v>
      </c>
      <c r="H7" s="295">
        <f>F7/G7</f>
        <v>1</v>
      </c>
      <c r="I7" s="309">
        <f>31806+86304</f>
        <v>118110</v>
      </c>
      <c r="J7" s="309">
        <f>463973-443186</f>
        <v>20787</v>
      </c>
      <c r="K7" s="309" t="s">
        <v>303</v>
      </c>
      <c r="L7" s="294"/>
      <c r="W7" s="237"/>
      <c r="Z7" s="237"/>
      <c r="AA7" s="237"/>
      <c r="AB7" s="237"/>
    </row>
    <row r="8" spans="1:28" ht="14.25" customHeight="1" x14ac:dyDescent="0.2">
      <c r="A8" s="314"/>
      <c r="B8" s="314"/>
      <c r="C8" s="298" t="s">
        <v>270</v>
      </c>
      <c r="D8" s="333" t="s">
        <v>271</v>
      </c>
      <c r="E8" s="316"/>
      <c r="F8" s="309">
        <v>971</v>
      </c>
      <c r="G8" s="309"/>
      <c r="H8" s="295"/>
      <c r="I8" s="310">
        <f>F8*$H$2</f>
        <v>82535</v>
      </c>
      <c r="J8" s="310">
        <f>F8*$H$3</f>
        <v>12623</v>
      </c>
      <c r="K8" s="309"/>
      <c r="L8" s="294"/>
      <c r="W8" s="237"/>
      <c r="Z8" s="237"/>
      <c r="AA8" s="237"/>
      <c r="AB8" s="237"/>
    </row>
    <row r="9" spans="1:28" ht="14.25" customHeight="1" x14ac:dyDescent="0.2">
      <c r="A9" s="314"/>
      <c r="B9" s="314"/>
      <c r="C9" s="298" t="s">
        <v>284</v>
      </c>
      <c r="D9" s="333" t="s">
        <v>272</v>
      </c>
      <c r="E9" s="316" t="s">
        <v>301</v>
      </c>
      <c r="F9" s="309">
        <v>6950</v>
      </c>
      <c r="G9" s="309">
        <v>15950</v>
      </c>
      <c r="H9" s="295">
        <f>F9/G9</f>
        <v>0.43573667711598746</v>
      </c>
      <c r="I9" s="309">
        <f>1420413*H9</f>
        <v>618926.04075235105</v>
      </c>
      <c r="J9" s="309" t="s">
        <v>303</v>
      </c>
      <c r="K9" s="309">
        <f>2652*H9</f>
        <v>1155.5736677115988</v>
      </c>
      <c r="L9" s="294"/>
      <c r="W9" s="237"/>
      <c r="Z9" s="237"/>
      <c r="AA9" s="237"/>
      <c r="AB9" s="237"/>
    </row>
    <row r="10" spans="1:28" ht="14.25" customHeight="1" x14ac:dyDescent="0.2">
      <c r="A10" s="314"/>
      <c r="B10" s="314"/>
      <c r="C10" s="298" t="s">
        <v>273</v>
      </c>
      <c r="D10" s="334" t="s">
        <v>274</v>
      </c>
      <c r="E10" s="316"/>
      <c r="F10" s="309">
        <v>2898</v>
      </c>
      <c r="G10" s="309"/>
      <c r="H10" s="295"/>
      <c r="I10" s="310">
        <f>F10*$H$2</f>
        <v>246330</v>
      </c>
      <c r="J10" s="310">
        <f t="shared" ref="J10:J18" si="0">F10*$H$3</f>
        <v>37674</v>
      </c>
      <c r="K10" s="309"/>
      <c r="L10" s="294"/>
      <c r="W10" s="237"/>
      <c r="Z10" s="237"/>
      <c r="AA10" s="237"/>
      <c r="AB10" s="237"/>
    </row>
    <row r="11" spans="1:28" ht="14.25" customHeight="1" x14ac:dyDescent="0.2">
      <c r="A11" s="314"/>
      <c r="B11" s="314"/>
      <c r="C11" s="298" t="s">
        <v>280</v>
      </c>
      <c r="D11" s="333" t="s">
        <v>275</v>
      </c>
      <c r="E11" s="316"/>
      <c r="F11" s="309">
        <v>890</v>
      </c>
      <c r="G11" s="309"/>
      <c r="H11" s="295"/>
      <c r="I11" s="309">
        <f>2164+1624+2136+2542+2141+2308+2433+1898+1122+1516+1304+1290+1523</f>
        <v>24001</v>
      </c>
      <c r="J11" s="310">
        <f t="shared" si="0"/>
        <v>11570</v>
      </c>
      <c r="K11" s="309"/>
      <c r="L11" s="294"/>
      <c r="W11" s="237"/>
      <c r="Z11" s="237"/>
      <c r="AA11" s="237"/>
      <c r="AB11" s="237"/>
    </row>
    <row r="12" spans="1:28" ht="14.25" customHeight="1" x14ac:dyDescent="0.2">
      <c r="A12" s="314"/>
      <c r="B12" s="314"/>
      <c r="C12" s="298" t="s">
        <v>280</v>
      </c>
      <c r="D12" s="333" t="s">
        <v>276</v>
      </c>
      <c r="E12" s="316" t="s">
        <v>334</v>
      </c>
      <c r="F12" s="312">
        <v>206.71</v>
      </c>
      <c r="G12" s="309"/>
      <c r="H12" s="295"/>
      <c r="I12" s="310">
        <f t="shared" ref="I12:I18" si="1">F12*$H$2</f>
        <v>17570.350000000002</v>
      </c>
      <c r="J12" s="310">
        <f t="shared" si="0"/>
        <v>2687.23</v>
      </c>
      <c r="K12" s="309"/>
      <c r="L12" s="294"/>
      <c r="W12" s="237"/>
      <c r="Z12" s="237"/>
      <c r="AA12" s="237"/>
      <c r="AB12" s="237"/>
    </row>
    <row r="13" spans="1:28" ht="14.25" customHeight="1" x14ac:dyDescent="0.2">
      <c r="A13" s="314"/>
      <c r="B13" s="314"/>
      <c r="C13" s="298" t="s">
        <v>280</v>
      </c>
      <c r="D13" s="333" t="s">
        <v>277</v>
      </c>
      <c r="E13" s="316" t="s">
        <v>335</v>
      </c>
      <c r="F13" s="312">
        <v>175</v>
      </c>
      <c r="G13" s="309"/>
      <c r="H13" s="295"/>
      <c r="I13" s="310">
        <f t="shared" si="1"/>
        <v>14875</v>
      </c>
      <c r="J13" s="310">
        <f t="shared" si="0"/>
        <v>2275</v>
      </c>
      <c r="K13" s="309"/>
      <c r="L13" s="294"/>
      <c r="W13" s="237"/>
      <c r="Z13" s="237"/>
      <c r="AA13" s="237"/>
      <c r="AB13" s="237"/>
    </row>
    <row r="14" spans="1:28" ht="14.25" customHeight="1" x14ac:dyDescent="0.2">
      <c r="A14" s="314"/>
      <c r="B14" s="314"/>
      <c r="C14" s="298" t="s">
        <v>280</v>
      </c>
      <c r="D14" s="333" t="s">
        <v>278</v>
      </c>
      <c r="E14" s="316"/>
      <c r="F14" s="312">
        <v>0</v>
      </c>
      <c r="G14" s="309"/>
      <c r="H14" s="295"/>
      <c r="I14" s="310">
        <f t="shared" si="1"/>
        <v>0</v>
      </c>
      <c r="J14" s="310">
        <f t="shared" si="0"/>
        <v>0</v>
      </c>
      <c r="K14" s="309"/>
      <c r="L14" s="294"/>
      <c r="W14" s="237"/>
      <c r="Z14" s="237"/>
      <c r="AA14" s="237"/>
      <c r="AB14" s="237"/>
    </row>
    <row r="15" spans="1:28" ht="14.25" customHeight="1" x14ac:dyDescent="0.2">
      <c r="A15" s="314"/>
      <c r="B15" s="314"/>
      <c r="C15" s="298" t="s">
        <v>280</v>
      </c>
      <c r="D15" s="333" t="s">
        <v>279</v>
      </c>
      <c r="E15" s="316"/>
      <c r="F15" s="312">
        <v>0</v>
      </c>
      <c r="G15" s="309"/>
      <c r="H15" s="295"/>
      <c r="I15" s="310">
        <f t="shared" si="1"/>
        <v>0</v>
      </c>
      <c r="J15" s="310">
        <f t="shared" si="0"/>
        <v>0</v>
      </c>
      <c r="K15" s="309"/>
      <c r="L15" s="294"/>
      <c r="W15" s="237"/>
      <c r="Z15" s="237"/>
      <c r="AA15" s="237"/>
      <c r="AB15" s="237"/>
    </row>
    <row r="16" spans="1:28" ht="14.25" customHeight="1" x14ac:dyDescent="0.2">
      <c r="A16" s="314"/>
      <c r="B16" s="314"/>
      <c r="C16" s="298" t="s">
        <v>160</v>
      </c>
      <c r="D16" s="335" t="s">
        <v>281</v>
      </c>
      <c r="E16" s="316"/>
      <c r="F16" s="309">
        <v>1050</v>
      </c>
      <c r="G16" s="309"/>
      <c r="H16" s="295"/>
      <c r="I16" s="310">
        <f t="shared" si="1"/>
        <v>89250</v>
      </c>
      <c r="J16" s="310">
        <f t="shared" si="0"/>
        <v>13650</v>
      </c>
      <c r="K16" s="309"/>
      <c r="L16" s="294"/>
      <c r="W16" s="237"/>
      <c r="Z16" s="237"/>
      <c r="AA16" s="237"/>
      <c r="AB16" s="237"/>
    </row>
    <row r="17" spans="1:28" ht="14.25" customHeight="1" x14ac:dyDescent="0.2">
      <c r="A17" s="314"/>
      <c r="B17" s="314"/>
      <c r="C17" s="298" t="s">
        <v>282</v>
      </c>
      <c r="D17" s="333" t="s">
        <v>283</v>
      </c>
      <c r="E17" s="316"/>
      <c r="F17" s="309">
        <v>400</v>
      </c>
      <c r="G17" s="309"/>
      <c r="H17" s="295"/>
      <c r="I17" s="310">
        <f t="shared" si="1"/>
        <v>34000</v>
      </c>
      <c r="J17" s="310">
        <f t="shared" si="0"/>
        <v>5200</v>
      </c>
      <c r="K17" s="309"/>
      <c r="L17" s="294"/>
      <c r="W17" s="237"/>
      <c r="Z17" s="237"/>
      <c r="AA17" s="237"/>
      <c r="AB17" s="237"/>
    </row>
    <row r="18" spans="1:28" ht="14.25" customHeight="1" x14ac:dyDescent="0.2">
      <c r="A18" s="314"/>
      <c r="B18" s="314"/>
      <c r="C18" s="298" t="s">
        <v>266</v>
      </c>
      <c r="D18" s="333" t="s">
        <v>285</v>
      </c>
      <c r="E18" s="316"/>
      <c r="F18" s="309">
        <v>351</v>
      </c>
      <c r="G18" s="309"/>
      <c r="H18" s="295"/>
      <c r="I18" s="310">
        <f t="shared" si="1"/>
        <v>29835</v>
      </c>
      <c r="J18" s="310">
        <f t="shared" si="0"/>
        <v>4563</v>
      </c>
      <c r="K18" s="309"/>
      <c r="L18" s="294"/>
      <c r="W18" s="237"/>
      <c r="Z18" s="237"/>
      <c r="AA18" s="237"/>
      <c r="AB18" s="237"/>
    </row>
    <row r="19" spans="1:28" ht="14.25" customHeight="1" x14ac:dyDescent="0.2">
      <c r="A19" s="314"/>
      <c r="B19" s="314"/>
      <c r="C19" s="298" t="s">
        <v>262</v>
      </c>
      <c r="D19" s="333" t="s">
        <v>286</v>
      </c>
      <c r="E19" s="316" t="s">
        <v>302</v>
      </c>
      <c r="F19" s="309">
        <v>1917</v>
      </c>
      <c r="G19" s="309">
        <v>15328</v>
      </c>
      <c r="H19" s="295">
        <f>F19/G19</f>
        <v>0.12506524008350731</v>
      </c>
      <c r="I19" s="309">
        <f>H19*1092878.18181818</f>
        <v>136681.07219111762</v>
      </c>
      <c r="J19" s="309">
        <f>H19*96061.0909090909</f>
        <v>12013.903397229074</v>
      </c>
      <c r="K19" s="309"/>
      <c r="L19" s="294"/>
      <c r="W19" s="237"/>
      <c r="Z19" s="237"/>
      <c r="AA19" s="237"/>
      <c r="AB19" s="237"/>
    </row>
    <row r="20" spans="1:28" ht="14.25" customHeight="1" x14ac:dyDescent="0.2">
      <c r="A20" s="314"/>
      <c r="B20" s="314"/>
      <c r="C20" s="315" t="s">
        <v>290</v>
      </c>
      <c r="D20" s="334" t="s">
        <v>287</v>
      </c>
      <c r="E20" s="316"/>
      <c r="F20" s="309">
        <v>1910</v>
      </c>
      <c r="G20" s="309"/>
      <c r="H20" s="295"/>
      <c r="I20" s="310">
        <f>F20*$H$2</f>
        <v>162350</v>
      </c>
      <c r="J20" s="310">
        <f>F20*$H$3</f>
        <v>24830</v>
      </c>
      <c r="K20" s="309"/>
      <c r="L20" s="294"/>
      <c r="W20" s="237"/>
      <c r="Z20" s="237"/>
      <c r="AA20" s="237"/>
      <c r="AB20" s="237"/>
    </row>
    <row r="21" spans="1:28" ht="14.25" customHeight="1" x14ac:dyDescent="0.2">
      <c r="A21" s="314"/>
      <c r="B21" s="314"/>
      <c r="C21" s="315" t="s">
        <v>290</v>
      </c>
      <c r="D21" s="334" t="s">
        <v>288</v>
      </c>
      <c r="E21" s="316"/>
      <c r="F21" s="309">
        <v>895</v>
      </c>
      <c r="G21" s="309"/>
      <c r="H21" s="295"/>
      <c r="I21" s="310">
        <f>F21*$H$2</f>
        <v>76075</v>
      </c>
      <c r="J21" s="310">
        <f>F21*$H$3</f>
        <v>11635</v>
      </c>
      <c r="K21" s="309"/>
      <c r="L21" s="294"/>
      <c r="W21" s="237"/>
      <c r="Z21" s="237"/>
      <c r="AA21" s="237"/>
      <c r="AB21" s="237"/>
    </row>
    <row r="22" spans="1:28" ht="14.25" customHeight="1" x14ac:dyDescent="0.2">
      <c r="A22" s="314"/>
      <c r="B22" s="314"/>
      <c r="C22" s="315" t="s">
        <v>290</v>
      </c>
      <c r="D22" s="334" t="s">
        <v>289</v>
      </c>
      <c r="E22" s="316"/>
      <c r="F22" s="309">
        <v>1227</v>
      </c>
      <c r="G22" s="309"/>
      <c r="H22" s="295"/>
      <c r="I22" s="310">
        <f>F22*$H$2</f>
        <v>104295</v>
      </c>
      <c r="J22" s="310">
        <f>F22*$H$3</f>
        <v>15951</v>
      </c>
      <c r="K22" s="309"/>
      <c r="L22" s="294"/>
      <c r="W22" s="237"/>
      <c r="Z22" s="237"/>
      <c r="AA22" s="237"/>
      <c r="AB22" s="237"/>
    </row>
    <row r="23" spans="1:28" ht="14.25" customHeight="1" x14ac:dyDescent="0.2">
      <c r="A23" s="314"/>
      <c r="B23" s="314"/>
      <c r="C23" s="298" t="s">
        <v>159</v>
      </c>
      <c r="D23" s="333" t="s">
        <v>291</v>
      </c>
      <c r="E23" s="316"/>
      <c r="F23" s="309">
        <v>643</v>
      </c>
      <c r="G23" s="309"/>
      <c r="H23" s="295"/>
      <c r="I23" s="310">
        <f>F23*$H$2</f>
        <v>54655</v>
      </c>
      <c r="J23" s="310">
        <f>F23*$H$3</f>
        <v>8359</v>
      </c>
      <c r="K23" s="309"/>
      <c r="L23" s="294"/>
      <c r="W23" s="237"/>
      <c r="Z23" s="237"/>
      <c r="AA23" s="237"/>
      <c r="AB23" s="237"/>
    </row>
    <row r="24" spans="1:28" ht="14.25" customHeight="1" x14ac:dyDescent="0.2">
      <c r="A24" s="314"/>
      <c r="B24" s="314"/>
      <c r="C24" s="298" t="s">
        <v>261</v>
      </c>
      <c r="D24" s="333" t="s">
        <v>292</v>
      </c>
      <c r="E24" s="316" t="s">
        <v>293</v>
      </c>
      <c r="F24" s="309">
        <v>700</v>
      </c>
      <c r="G24" s="309">
        <v>700</v>
      </c>
      <c r="H24" s="295">
        <f>F24/G24</f>
        <v>1</v>
      </c>
      <c r="I24" s="309">
        <v>421796</v>
      </c>
      <c r="J24" s="309" t="s">
        <v>303</v>
      </c>
      <c r="K24" s="309">
        <f>587</f>
        <v>587</v>
      </c>
      <c r="L24" s="294"/>
      <c r="W24" s="237"/>
      <c r="Z24" s="237"/>
      <c r="AA24" s="237"/>
      <c r="AB24" s="237"/>
    </row>
    <row r="25" spans="1:28" ht="14.25" customHeight="1" x14ac:dyDescent="0.2">
      <c r="A25" s="314"/>
      <c r="B25" s="314"/>
      <c r="C25" s="298" t="s">
        <v>264</v>
      </c>
      <c r="D25" s="333" t="s">
        <v>299</v>
      </c>
      <c r="E25" s="316"/>
      <c r="F25" s="309">
        <v>864</v>
      </c>
      <c r="G25" s="309"/>
      <c r="H25" s="295"/>
      <c r="I25" s="310">
        <f>F25*$H$2</f>
        <v>73440</v>
      </c>
      <c r="J25" s="309"/>
      <c r="K25" s="310">
        <f>F25*$H$3/31.6</f>
        <v>355.44303797468353</v>
      </c>
      <c r="L25" s="294"/>
      <c r="W25" s="237"/>
      <c r="Z25" s="237"/>
      <c r="AA25" s="237"/>
      <c r="AB25" s="237"/>
    </row>
    <row r="26" spans="1:28" ht="14.25" customHeight="1" x14ac:dyDescent="0.2">
      <c r="A26" s="314"/>
      <c r="B26" s="314"/>
      <c r="C26" s="298" t="s">
        <v>263</v>
      </c>
      <c r="D26" s="333" t="s">
        <v>300</v>
      </c>
      <c r="E26" s="316"/>
      <c r="F26" s="309">
        <v>157</v>
      </c>
      <c r="G26" s="309"/>
      <c r="H26" s="295"/>
      <c r="I26" s="310">
        <f>F26*$H$2</f>
        <v>13345</v>
      </c>
      <c r="J26" s="310">
        <f>F26*$H$3</f>
        <v>2041</v>
      </c>
      <c r="K26" s="309"/>
      <c r="L26" s="294"/>
      <c r="W26" s="237"/>
      <c r="Z26" s="237"/>
      <c r="AA26" s="237"/>
      <c r="AB26" s="237"/>
    </row>
    <row r="27" spans="1:28" ht="14.25" customHeight="1" x14ac:dyDescent="0.2">
      <c r="A27" s="314"/>
      <c r="B27" s="314"/>
      <c r="C27" s="315"/>
      <c r="D27" s="315"/>
      <c r="E27" s="318" t="s">
        <v>332</v>
      </c>
      <c r="F27" s="309">
        <f>SUM(F7:F26)</f>
        <v>24437.71</v>
      </c>
      <c r="G27" s="325"/>
      <c r="H27" s="295"/>
      <c r="I27" s="309"/>
      <c r="J27" s="309"/>
      <c r="K27" s="309"/>
      <c r="L27" s="294"/>
      <c r="W27" s="237"/>
      <c r="Z27" s="237"/>
      <c r="AA27" s="237"/>
      <c r="AB27" s="237"/>
    </row>
    <row r="28" spans="1:28" ht="14.25" customHeight="1" x14ac:dyDescent="0.2">
      <c r="A28" s="314"/>
      <c r="B28" s="314"/>
      <c r="C28" s="315"/>
      <c r="D28" s="315"/>
      <c r="E28" s="318" t="s">
        <v>331</v>
      </c>
      <c r="F28" s="319">
        <f>2151-11.83-6.25-1.75-12.67-1.92-3.42</f>
        <v>2113.16</v>
      </c>
      <c r="G28" s="325"/>
      <c r="H28" s="295"/>
      <c r="I28" s="309"/>
      <c r="J28" s="309"/>
      <c r="K28" s="309"/>
      <c r="L28" s="294"/>
      <c r="W28" s="237"/>
      <c r="Z28" s="237"/>
      <c r="AA28" s="237"/>
      <c r="AB28" s="237"/>
    </row>
    <row r="29" spans="1:28" ht="14.25" customHeight="1" x14ac:dyDescent="0.2">
      <c r="A29" s="314"/>
      <c r="B29" s="314"/>
      <c r="C29" s="315"/>
      <c r="D29" s="315"/>
      <c r="E29" s="316" t="s">
        <v>333</v>
      </c>
      <c r="F29" s="313">
        <f>F27/F28</f>
        <v>11.564533684150751</v>
      </c>
      <c r="G29" s="309"/>
      <c r="H29" s="295"/>
      <c r="I29" s="309"/>
      <c r="J29" s="309"/>
      <c r="K29" s="309"/>
      <c r="L29" s="294"/>
      <c r="W29" s="237"/>
      <c r="Z29" s="237"/>
      <c r="AA29" s="237"/>
      <c r="AB29" s="237"/>
    </row>
    <row r="30" spans="1:28" ht="14.25" customHeight="1" x14ac:dyDescent="0.2">
      <c r="A30" s="314"/>
      <c r="B30" s="314"/>
      <c r="C30" s="320" t="s">
        <v>326</v>
      </c>
      <c r="D30" s="315"/>
      <c r="E30" s="316"/>
      <c r="F30" s="309"/>
      <c r="G30" s="309"/>
      <c r="H30" s="295"/>
      <c r="I30" s="308">
        <f>I9+I24</f>
        <v>1040722.0407523511</v>
      </c>
      <c r="J30" s="309"/>
      <c r="K30" s="308">
        <f>K24+K9</f>
        <v>1742.5736677115988</v>
      </c>
      <c r="L30" s="294"/>
      <c r="W30" s="237"/>
      <c r="Z30" s="237"/>
      <c r="AA30" s="237"/>
      <c r="AB30" s="237"/>
    </row>
    <row r="31" spans="1:28" ht="14.25" customHeight="1" x14ac:dyDescent="0.2">
      <c r="A31" s="314"/>
      <c r="B31" s="314"/>
      <c r="C31" s="315"/>
      <c r="D31" s="315"/>
      <c r="E31" s="316"/>
      <c r="F31" s="309"/>
      <c r="G31" s="309"/>
      <c r="H31" s="295"/>
      <c r="I31" s="309"/>
      <c r="J31" s="309"/>
      <c r="K31" s="309"/>
      <c r="L31" s="294"/>
      <c r="W31" s="237"/>
      <c r="Z31" s="237"/>
      <c r="AA31" s="237"/>
      <c r="AB31" s="237"/>
    </row>
    <row r="32" spans="1:28" ht="14.25" customHeight="1" x14ac:dyDescent="0.2">
      <c r="A32" s="314"/>
      <c r="B32" s="314"/>
      <c r="C32" s="314"/>
      <c r="D32" s="314"/>
      <c r="E32" s="314"/>
      <c r="F32" s="273"/>
      <c r="H32" s="238"/>
      <c r="I32" s="273"/>
      <c r="J32" s="273"/>
      <c r="K32" s="273"/>
      <c r="W32" s="237"/>
      <c r="Z32" s="237"/>
      <c r="AA32" s="237"/>
      <c r="AB32" s="237"/>
    </row>
    <row r="33" spans="1:28" ht="14.25" customHeight="1" x14ac:dyDescent="0.2">
      <c r="A33" s="314"/>
      <c r="B33" s="314"/>
      <c r="C33" s="314"/>
      <c r="D33" s="314"/>
      <c r="E33" s="314"/>
      <c r="F33" s="273"/>
      <c r="H33" s="238"/>
      <c r="I33" s="273"/>
      <c r="J33" s="273"/>
      <c r="K33" s="273"/>
      <c r="W33" s="237"/>
      <c r="Z33" s="237"/>
      <c r="AA33" s="237"/>
      <c r="AB33" s="237"/>
    </row>
    <row r="34" spans="1:28" ht="14.25" customHeight="1" x14ac:dyDescent="0.2">
      <c r="A34" s="314"/>
      <c r="B34" s="314"/>
      <c r="C34" s="314"/>
      <c r="D34" s="314"/>
      <c r="E34" s="314"/>
      <c r="F34" s="273"/>
      <c r="H34" s="238"/>
      <c r="I34" s="273"/>
      <c r="J34" s="273"/>
      <c r="K34" s="273"/>
      <c r="W34" s="237"/>
      <c r="Z34" s="237"/>
      <c r="AA34" s="237"/>
      <c r="AB34" s="237"/>
    </row>
    <row r="35" spans="1:28" ht="14.25" customHeight="1" x14ac:dyDescent="0.2">
      <c r="A35" s="314"/>
      <c r="B35" s="314"/>
      <c r="D35" s="314"/>
      <c r="E35" s="314"/>
      <c r="F35" s="314"/>
      <c r="G35" s="324"/>
      <c r="H35" s="314"/>
      <c r="I35" s="314"/>
      <c r="J35" s="314"/>
      <c r="K35" s="273"/>
      <c r="W35" s="237"/>
      <c r="Z35" s="237"/>
      <c r="AA35" s="237"/>
      <c r="AB35" s="237"/>
    </row>
    <row r="36" spans="1:28" ht="14.25" customHeight="1" x14ac:dyDescent="0.2">
      <c r="A36" s="314"/>
      <c r="B36" s="314"/>
      <c r="D36" s="314"/>
      <c r="E36" s="314" t="s">
        <v>318</v>
      </c>
      <c r="F36" s="314" t="s">
        <v>185</v>
      </c>
      <c r="G36" s="326" t="s">
        <v>186</v>
      </c>
      <c r="H36" s="314"/>
      <c r="I36" s="314"/>
      <c r="J36" s="314"/>
      <c r="K36" s="273"/>
      <c r="W36" s="237"/>
      <c r="Z36" s="237"/>
      <c r="AA36" s="237"/>
      <c r="AB36" s="237"/>
    </row>
    <row r="37" spans="1:28" ht="14.25" customHeight="1" x14ac:dyDescent="0.2">
      <c r="A37" s="314"/>
      <c r="B37" s="314"/>
      <c r="D37" s="314" t="s">
        <v>113</v>
      </c>
      <c r="E37" s="269">
        <f>J19</f>
        <v>12013.903397229074</v>
      </c>
      <c r="F37" s="269">
        <v>14120.277313343413</v>
      </c>
      <c r="G37" s="323">
        <v>13527</v>
      </c>
      <c r="H37" s="321">
        <f>(E37-G37)/G37</f>
        <v>-0.11185751480527283</v>
      </c>
      <c r="I37" s="314"/>
      <c r="J37" s="314"/>
      <c r="K37" s="273"/>
      <c r="W37" s="237"/>
      <c r="Z37" s="237"/>
      <c r="AA37" s="237"/>
      <c r="AB37" s="237"/>
    </row>
    <row r="38" spans="1:28" ht="14.25" customHeight="1" x14ac:dyDescent="0.2">
      <c r="A38" s="314"/>
      <c r="B38" s="314"/>
      <c r="C38" s="314"/>
      <c r="D38" s="314" t="s">
        <v>124</v>
      </c>
      <c r="E38" s="269"/>
      <c r="F38" s="269">
        <v>3028</v>
      </c>
      <c r="G38" s="323">
        <v>3224</v>
      </c>
      <c r="H38" s="321"/>
      <c r="I38" s="314"/>
      <c r="J38" s="314"/>
      <c r="K38" s="273"/>
      <c r="W38" s="237"/>
      <c r="Z38" s="237"/>
      <c r="AA38" s="237"/>
      <c r="AB38" s="237"/>
    </row>
    <row r="39" spans="1:28" ht="14.25" customHeight="1" x14ac:dyDescent="0.2">
      <c r="A39" s="314"/>
      <c r="B39" s="314"/>
      <c r="C39" s="314"/>
      <c r="D39" s="314"/>
      <c r="F39" s="314"/>
      <c r="G39" s="323"/>
      <c r="H39" s="322">
        <f>AVERAGE(H37,H38)</f>
        <v>-0.11185751480527283</v>
      </c>
      <c r="I39" s="322">
        <f>100%+H39</f>
        <v>0.88814248519472716</v>
      </c>
      <c r="J39" s="314"/>
      <c r="K39" s="273"/>
      <c r="W39" s="237"/>
      <c r="Z39" s="237"/>
      <c r="AA39" s="237"/>
      <c r="AB39" s="237"/>
    </row>
    <row r="40" spans="1:28" ht="14.25" customHeight="1" x14ac:dyDescent="0.2">
      <c r="A40" s="314"/>
      <c r="B40" s="314"/>
      <c r="C40" s="314"/>
      <c r="D40" s="314"/>
      <c r="F40" s="314"/>
      <c r="G40" s="326"/>
      <c r="H40" s="314"/>
      <c r="I40" s="314"/>
      <c r="J40" s="314"/>
      <c r="K40" s="273"/>
      <c r="W40" s="237"/>
      <c r="Z40" s="237"/>
      <c r="AA40" s="237"/>
      <c r="AB40" s="237"/>
    </row>
    <row r="41" spans="1:28" ht="14.25" customHeight="1" x14ac:dyDescent="0.2">
      <c r="A41" s="314"/>
      <c r="B41" s="314"/>
      <c r="C41" s="314"/>
      <c r="D41" s="314"/>
      <c r="E41" s="237" t="s">
        <v>319</v>
      </c>
      <c r="F41" s="314" t="s">
        <v>187</v>
      </c>
      <c r="G41" s="326" t="s">
        <v>188</v>
      </c>
      <c r="H41" s="314"/>
      <c r="I41" s="314"/>
      <c r="J41" s="314"/>
      <c r="K41" s="273"/>
      <c r="W41" s="237"/>
      <c r="Z41" s="237"/>
      <c r="AA41" s="237"/>
      <c r="AB41" s="237"/>
    </row>
    <row r="42" spans="1:28" ht="14.25" customHeight="1" x14ac:dyDescent="0.2">
      <c r="A42" s="314"/>
      <c r="B42" s="314"/>
      <c r="C42" s="314"/>
      <c r="D42" s="314" t="s">
        <v>113</v>
      </c>
      <c r="E42" s="269">
        <f>I19</f>
        <v>136681.07219111762</v>
      </c>
      <c r="F42" s="269">
        <v>268148.99774289265</v>
      </c>
      <c r="G42" s="323">
        <v>195967</v>
      </c>
      <c r="H42" s="321">
        <f>(E42-G42)/G42</f>
        <v>-0.30253015971506619</v>
      </c>
      <c r="I42" s="314"/>
      <c r="J42" s="314"/>
      <c r="K42" s="273"/>
      <c r="W42" s="237"/>
      <c r="Z42" s="237"/>
      <c r="AA42" s="237"/>
      <c r="AB42" s="237"/>
    </row>
    <row r="43" spans="1:28" ht="14.25" customHeight="1" x14ac:dyDescent="0.2">
      <c r="A43" s="314"/>
      <c r="B43" s="314"/>
      <c r="C43" s="314"/>
      <c r="D43" s="314" t="s">
        <v>124</v>
      </c>
      <c r="E43" s="269"/>
      <c r="F43" s="269">
        <v>13082</v>
      </c>
      <c r="G43" s="323">
        <v>21080</v>
      </c>
      <c r="H43" s="321"/>
      <c r="I43" s="314"/>
      <c r="J43" s="314"/>
      <c r="K43" s="273"/>
      <c r="W43" s="237"/>
      <c r="Z43" s="237"/>
      <c r="AA43" s="237"/>
      <c r="AB43" s="237"/>
    </row>
    <row r="44" spans="1:28" ht="14.25" customHeight="1" x14ac:dyDescent="0.2">
      <c r="A44" s="314"/>
      <c r="B44" s="314"/>
      <c r="C44" s="314"/>
      <c r="D44" s="314"/>
      <c r="E44" s="314"/>
      <c r="F44" s="314"/>
      <c r="G44" s="324"/>
      <c r="H44" s="322">
        <f>AVERAGE(H42,H43)</f>
        <v>-0.30253015971506619</v>
      </c>
      <c r="I44" s="322">
        <f>100%+H44</f>
        <v>0.69746984028493375</v>
      </c>
      <c r="J44" s="314"/>
      <c r="K44" s="273"/>
      <c r="W44" s="237"/>
      <c r="Z44" s="237"/>
      <c r="AA44" s="237"/>
      <c r="AB44" s="237"/>
    </row>
    <row r="45" spans="1:28" ht="14.25" customHeight="1" x14ac:dyDescent="0.2">
      <c r="A45" s="314"/>
      <c r="B45" s="314"/>
      <c r="C45" s="314"/>
      <c r="D45" s="314"/>
      <c r="E45" s="314"/>
      <c r="F45" s="314"/>
      <c r="G45" s="324"/>
      <c r="H45" s="314"/>
      <c r="I45" s="314"/>
      <c r="J45" s="314"/>
      <c r="K45" s="273"/>
      <c r="W45" s="237"/>
      <c r="Z45" s="237"/>
      <c r="AA45" s="237"/>
      <c r="AB45" s="237"/>
    </row>
    <row r="46" spans="1:28" ht="14.25" customHeight="1" x14ac:dyDescent="0.2">
      <c r="A46" s="314"/>
      <c r="B46" s="314"/>
      <c r="C46" s="314"/>
      <c r="D46" s="314"/>
      <c r="E46" s="314"/>
      <c r="F46" s="273"/>
      <c r="I46" s="273"/>
      <c r="J46" s="273"/>
      <c r="K46" s="273"/>
      <c r="W46" s="237"/>
      <c r="Z46" s="237"/>
      <c r="AA46" s="237"/>
      <c r="AB46" s="237"/>
    </row>
    <row r="47" spans="1:28" ht="14.25" customHeight="1" x14ac:dyDescent="0.2">
      <c r="A47" s="314"/>
      <c r="B47" s="314"/>
      <c r="C47" s="314"/>
      <c r="D47" s="314"/>
      <c r="E47" s="314"/>
      <c r="F47" s="273"/>
      <c r="I47" s="273"/>
      <c r="J47" s="273"/>
      <c r="K47" s="273"/>
      <c r="W47" s="237"/>
      <c r="Z47" s="237"/>
      <c r="AA47" s="237"/>
      <c r="AB47" s="237"/>
    </row>
    <row r="48" spans="1:28" ht="14.25" customHeight="1" x14ac:dyDescent="0.2">
      <c r="A48" s="314"/>
      <c r="B48" s="314"/>
      <c r="C48" s="314"/>
      <c r="D48" s="314"/>
      <c r="E48" s="314"/>
      <c r="F48" s="273"/>
      <c r="I48" s="273"/>
      <c r="J48" s="273"/>
      <c r="K48" s="273"/>
      <c r="W48" s="237"/>
      <c r="Z48" s="237"/>
      <c r="AA48" s="237"/>
      <c r="AB48" s="237"/>
    </row>
    <row r="49" spans="1:28" ht="14.25" customHeight="1" x14ac:dyDescent="0.2">
      <c r="A49" s="314"/>
      <c r="B49" s="314"/>
      <c r="C49" s="314"/>
      <c r="D49" s="314"/>
      <c r="E49" s="314"/>
      <c r="F49" s="273"/>
      <c r="I49" s="273"/>
      <c r="J49" s="273"/>
      <c r="K49" s="273"/>
      <c r="W49" s="237"/>
      <c r="Z49" s="237"/>
      <c r="AA49" s="237"/>
      <c r="AB49" s="237"/>
    </row>
    <row r="50" spans="1:28" ht="14.25" customHeight="1" x14ac:dyDescent="0.2">
      <c r="A50" s="314"/>
      <c r="B50" s="314"/>
      <c r="C50" s="314"/>
      <c r="D50" s="314"/>
      <c r="E50" s="314"/>
      <c r="F50" s="273"/>
      <c r="I50" s="273"/>
      <c r="J50" s="273"/>
      <c r="K50" s="273"/>
      <c r="W50" s="237"/>
      <c r="Z50" s="237"/>
      <c r="AA50" s="237"/>
      <c r="AB50" s="237"/>
    </row>
    <row r="51" spans="1:28" ht="14.25" customHeight="1" x14ac:dyDescent="0.2">
      <c r="A51" s="314"/>
      <c r="B51" s="314"/>
      <c r="C51" s="314"/>
      <c r="D51" s="314"/>
      <c r="E51" s="314"/>
      <c r="F51" s="314"/>
      <c r="G51" s="324"/>
      <c r="H51" s="314"/>
      <c r="I51" s="314"/>
      <c r="J51" s="314"/>
      <c r="K51" s="314"/>
      <c r="L51" s="314"/>
      <c r="M51" s="314"/>
      <c r="N51" s="314"/>
      <c r="O51" s="314"/>
      <c r="P51" s="314"/>
      <c r="Q51" s="314"/>
      <c r="R51" s="314"/>
      <c r="S51" s="314"/>
      <c r="T51" s="314"/>
      <c r="U51" s="314"/>
      <c r="V51" s="314"/>
    </row>
    <row r="52" spans="1:28" ht="14.25" customHeight="1" x14ac:dyDescent="0.2">
      <c r="A52" s="314"/>
      <c r="B52" s="314"/>
      <c r="C52" s="314"/>
      <c r="D52" s="314"/>
      <c r="E52" s="314"/>
      <c r="F52" s="314"/>
      <c r="G52" s="324"/>
      <c r="H52" s="314"/>
      <c r="I52" s="314"/>
      <c r="J52" s="314"/>
      <c r="K52" s="314"/>
      <c r="L52" s="314"/>
      <c r="M52" s="314"/>
      <c r="N52" s="314"/>
      <c r="O52" s="314"/>
      <c r="P52" s="314"/>
      <c r="Q52" s="314"/>
      <c r="R52" s="314"/>
      <c r="S52" s="314"/>
      <c r="T52" s="314"/>
      <c r="U52" s="314"/>
      <c r="V52" s="314"/>
    </row>
    <row r="53" spans="1:28" ht="14.25" customHeight="1" x14ac:dyDescent="0.2">
      <c r="A53" s="314"/>
      <c r="B53" s="314"/>
      <c r="C53" s="314"/>
      <c r="D53" s="314"/>
      <c r="E53" s="314"/>
      <c r="F53" s="314"/>
      <c r="G53" s="324"/>
      <c r="H53" s="314"/>
      <c r="I53" s="314"/>
      <c r="J53" s="314"/>
      <c r="K53" s="314"/>
      <c r="L53" s="314"/>
      <c r="M53" s="314"/>
      <c r="N53" s="314"/>
      <c r="O53" s="314"/>
      <c r="P53" s="314"/>
      <c r="Q53" s="314"/>
      <c r="R53" s="314"/>
      <c r="S53" s="314"/>
      <c r="T53" s="314"/>
      <c r="U53" s="314"/>
      <c r="V53" s="314"/>
    </row>
    <row r="54" spans="1:28" ht="14.25" customHeight="1" x14ac:dyDescent="0.2">
      <c r="A54" s="314"/>
      <c r="B54" s="314"/>
      <c r="C54" s="314"/>
      <c r="D54" s="314"/>
      <c r="E54" s="314"/>
      <c r="F54" s="314"/>
      <c r="G54" s="324"/>
      <c r="H54" s="314"/>
      <c r="I54" s="314"/>
      <c r="J54" s="314"/>
      <c r="K54" s="314"/>
      <c r="L54" s="314"/>
      <c r="M54" s="314"/>
      <c r="N54" s="314"/>
      <c r="O54" s="314"/>
      <c r="P54" s="314"/>
      <c r="Q54" s="314"/>
      <c r="R54" s="314"/>
      <c r="S54" s="314"/>
      <c r="T54" s="314"/>
      <c r="U54" s="314"/>
      <c r="V54" s="314"/>
    </row>
    <row r="55" spans="1:28" ht="14.25" customHeight="1" x14ac:dyDescent="0.2">
      <c r="A55" s="314"/>
      <c r="B55" s="314"/>
      <c r="C55" s="314"/>
      <c r="D55" s="314"/>
      <c r="E55" s="314"/>
      <c r="F55" s="314"/>
      <c r="G55" s="324"/>
      <c r="H55" s="314"/>
      <c r="I55" s="314"/>
      <c r="J55" s="314"/>
      <c r="K55" s="314"/>
      <c r="L55" s="314"/>
      <c r="M55" s="314"/>
      <c r="N55" s="314"/>
      <c r="O55" s="314"/>
      <c r="P55" s="314"/>
      <c r="Q55" s="314"/>
      <c r="R55" s="314"/>
      <c r="S55" s="314"/>
      <c r="T55" s="314"/>
      <c r="U55" s="314"/>
      <c r="V55" s="314"/>
    </row>
    <row r="56" spans="1:28" ht="14.25" customHeight="1" x14ac:dyDescent="0.2">
      <c r="A56" s="314"/>
      <c r="B56" s="314"/>
      <c r="C56" s="314"/>
      <c r="D56" s="314"/>
      <c r="E56" s="314"/>
      <c r="F56" s="314"/>
      <c r="G56" s="324"/>
      <c r="H56" s="314"/>
      <c r="I56" s="314"/>
      <c r="J56" s="314"/>
      <c r="K56" s="314"/>
      <c r="L56" s="314"/>
      <c r="M56" s="314"/>
      <c r="N56" s="314"/>
      <c r="O56" s="314"/>
      <c r="P56" s="314"/>
      <c r="Q56" s="314"/>
      <c r="R56" s="314"/>
      <c r="S56" s="314"/>
      <c r="T56" s="314"/>
      <c r="U56" s="314"/>
      <c r="V56" s="314"/>
    </row>
    <row r="57" spans="1:28" ht="14.25" customHeight="1" x14ac:dyDescent="0.2">
      <c r="A57" s="314"/>
      <c r="B57" s="314"/>
      <c r="C57" s="314"/>
      <c r="D57" s="314"/>
      <c r="E57" s="314"/>
      <c r="F57" s="314"/>
      <c r="G57" s="324"/>
      <c r="H57" s="314"/>
      <c r="I57" s="314"/>
      <c r="J57" s="314"/>
      <c r="K57" s="314"/>
      <c r="L57" s="314"/>
      <c r="M57" s="314"/>
      <c r="N57" s="314"/>
      <c r="O57" s="314"/>
      <c r="P57" s="314"/>
      <c r="Q57" s="314"/>
      <c r="R57" s="314"/>
      <c r="S57" s="314"/>
      <c r="T57" s="314"/>
      <c r="U57" s="314"/>
      <c r="V57" s="314"/>
    </row>
    <row r="58" spans="1:28" ht="14.25" customHeight="1" x14ac:dyDescent="0.2">
      <c r="A58" s="314"/>
      <c r="B58" s="314"/>
      <c r="C58" s="314"/>
      <c r="D58" s="314"/>
      <c r="E58" s="314"/>
      <c r="F58" s="314"/>
      <c r="G58" s="324"/>
      <c r="H58" s="314"/>
      <c r="I58" s="314"/>
      <c r="J58" s="314"/>
      <c r="K58" s="314"/>
      <c r="L58" s="314"/>
      <c r="M58" s="314"/>
      <c r="N58" s="314"/>
      <c r="O58" s="314"/>
      <c r="P58" s="314"/>
      <c r="Q58" s="314"/>
      <c r="R58" s="314"/>
      <c r="S58" s="314"/>
      <c r="T58" s="314"/>
      <c r="U58" s="314"/>
      <c r="V58" s="314"/>
    </row>
    <row r="59" spans="1:28" ht="14.25" customHeight="1" x14ac:dyDescent="0.2">
      <c r="A59" s="314"/>
      <c r="B59" s="314"/>
      <c r="C59" s="314"/>
      <c r="D59" s="314"/>
      <c r="E59" s="314"/>
      <c r="F59" s="314"/>
      <c r="G59" s="324"/>
      <c r="H59" s="314"/>
      <c r="I59" s="314"/>
      <c r="J59" s="314"/>
      <c r="K59" s="314"/>
      <c r="L59" s="314"/>
      <c r="M59" s="314"/>
      <c r="N59" s="314"/>
      <c r="O59" s="314"/>
      <c r="P59" s="314"/>
      <c r="Q59" s="314"/>
      <c r="R59" s="314"/>
      <c r="S59" s="314"/>
      <c r="T59" s="314"/>
      <c r="U59" s="314"/>
      <c r="V59" s="314"/>
    </row>
    <row r="60" spans="1:28" ht="14.25" customHeight="1" x14ac:dyDescent="0.2">
      <c r="A60" s="314"/>
      <c r="B60" s="314"/>
      <c r="C60" s="314"/>
      <c r="D60" s="314"/>
      <c r="E60" s="314"/>
      <c r="F60" s="314"/>
      <c r="G60" s="324"/>
      <c r="H60" s="314"/>
      <c r="I60" s="314"/>
      <c r="J60" s="314"/>
      <c r="K60" s="314"/>
      <c r="L60" s="314"/>
      <c r="M60" s="314"/>
      <c r="N60" s="314"/>
      <c r="O60" s="314"/>
      <c r="P60" s="314"/>
      <c r="Q60" s="314"/>
      <c r="R60" s="314"/>
      <c r="S60" s="314"/>
      <c r="T60" s="314"/>
      <c r="U60" s="314"/>
      <c r="V60" s="314"/>
    </row>
    <row r="61" spans="1:28" ht="14.25" customHeight="1" x14ac:dyDescent="0.2">
      <c r="A61" s="314"/>
      <c r="B61" s="314"/>
      <c r="C61" s="314"/>
      <c r="D61" s="314"/>
      <c r="E61" s="314"/>
      <c r="F61" s="314"/>
      <c r="G61" s="324"/>
      <c r="H61" s="314"/>
      <c r="I61" s="314"/>
      <c r="J61" s="314"/>
      <c r="K61" s="314"/>
      <c r="L61" s="314"/>
      <c r="M61" s="314"/>
      <c r="N61" s="314"/>
      <c r="O61" s="314"/>
      <c r="P61" s="314"/>
      <c r="Q61" s="314"/>
      <c r="R61" s="314"/>
      <c r="S61" s="314"/>
      <c r="T61" s="314"/>
      <c r="U61" s="314"/>
      <c r="V61" s="314"/>
    </row>
    <row r="62" spans="1:28" ht="14.25" customHeight="1" x14ac:dyDescent="0.2">
      <c r="A62" s="314"/>
      <c r="B62" s="314"/>
      <c r="C62" s="314"/>
      <c r="D62" s="314"/>
      <c r="E62" s="314"/>
      <c r="F62" s="314"/>
      <c r="G62" s="324"/>
      <c r="H62" s="314"/>
      <c r="I62" s="314"/>
      <c r="J62" s="314"/>
      <c r="K62" s="314"/>
      <c r="L62" s="314"/>
      <c r="M62" s="314"/>
      <c r="N62" s="314"/>
      <c r="O62" s="314"/>
      <c r="P62" s="314"/>
      <c r="Q62" s="314"/>
      <c r="R62" s="314"/>
      <c r="S62" s="314"/>
      <c r="T62" s="314"/>
      <c r="U62" s="314"/>
      <c r="V62" s="314"/>
    </row>
    <row r="63" spans="1:28" ht="14.25" customHeight="1" x14ac:dyDescent="0.2">
      <c r="A63" s="314"/>
      <c r="B63" s="314"/>
      <c r="C63" s="314"/>
      <c r="D63" s="314"/>
      <c r="E63" s="314"/>
      <c r="F63" s="314"/>
      <c r="G63" s="324"/>
      <c r="H63" s="314"/>
      <c r="I63" s="314"/>
      <c r="J63" s="314"/>
      <c r="K63" s="314"/>
      <c r="L63" s="314"/>
      <c r="M63" s="314"/>
      <c r="N63" s="314"/>
      <c r="O63" s="314"/>
      <c r="P63" s="314"/>
      <c r="Q63" s="314"/>
      <c r="R63" s="314"/>
      <c r="S63" s="314"/>
      <c r="T63" s="314"/>
      <c r="U63" s="314"/>
      <c r="V63" s="314"/>
    </row>
    <row r="64" spans="1:28" ht="14.25" customHeight="1" x14ac:dyDescent="0.2">
      <c r="A64" s="314"/>
      <c r="B64" s="314"/>
      <c r="C64" s="314"/>
      <c r="D64" s="314"/>
      <c r="E64" s="314"/>
      <c r="F64" s="314"/>
      <c r="G64" s="32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</row>
    <row r="65" spans="1:22" ht="14.25" customHeight="1" x14ac:dyDescent="0.2">
      <c r="A65" s="314"/>
      <c r="B65" s="314"/>
      <c r="C65" s="314"/>
      <c r="D65" s="314"/>
      <c r="E65" s="314"/>
      <c r="F65" s="314"/>
      <c r="G65" s="324"/>
      <c r="H65" s="314"/>
      <c r="I65" s="314"/>
      <c r="J65" s="314"/>
      <c r="K65" s="314"/>
      <c r="L65" s="314"/>
      <c r="M65" s="314"/>
      <c r="N65" s="314"/>
      <c r="O65" s="314"/>
      <c r="P65" s="314"/>
      <c r="Q65" s="314"/>
      <c r="R65" s="314"/>
      <c r="S65" s="314"/>
      <c r="T65" s="314"/>
      <c r="U65" s="314"/>
      <c r="V65" s="314"/>
    </row>
    <row r="66" spans="1:22" ht="14.25" customHeight="1" x14ac:dyDescent="0.2">
      <c r="A66" s="314"/>
      <c r="B66" s="314"/>
      <c r="C66" s="314"/>
      <c r="D66" s="314"/>
      <c r="E66" s="314"/>
      <c r="F66" s="314"/>
      <c r="G66" s="324"/>
      <c r="H66" s="314"/>
      <c r="I66" s="314"/>
      <c r="J66" s="314"/>
      <c r="K66" s="314"/>
      <c r="L66" s="314"/>
      <c r="M66" s="314"/>
      <c r="N66" s="314"/>
      <c r="O66" s="314"/>
      <c r="P66" s="314"/>
      <c r="Q66" s="314"/>
      <c r="R66" s="314"/>
      <c r="S66" s="314"/>
      <c r="T66" s="314"/>
      <c r="U66" s="314"/>
      <c r="V66" s="314"/>
    </row>
    <row r="67" spans="1:22" ht="14.25" customHeight="1" x14ac:dyDescent="0.2">
      <c r="A67" s="314"/>
      <c r="B67" s="314"/>
      <c r="C67" s="314"/>
      <c r="D67" s="314"/>
      <c r="E67" s="314"/>
      <c r="F67" s="314"/>
      <c r="G67" s="32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</row>
    <row r="68" spans="1:22" ht="14.25" customHeight="1" x14ac:dyDescent="0.2">
      <c r="A68" s="314"/>
      <c r="B68" s="314"/>
      <c r="C68" s="314"/>
      <c r="D68" s="314"/>
      <c r="E68" s="314"/>
      <c r="F68" s="314"/>
      <c r="G68" s="324"/>
      <c r="H68" s="314"/>
      <c r="I68" s="314"/>
      <c r="J68" s="314"/>
      <c r="K68" s="314"/>
      <c r="L68" s="314"/>
      <c r="M68" s="314"/>
      <c r="N68" s="314"/>
      <c r="O68" s="314"/>
      <c r="P68" s="314"/>
      <c r="Q68" s="314"/>
      <c r="R68" s="314"/>
      <c r="S68" s="314"/>
      <c r="T68" s="314"/>
      <c r="U68" s="314"/>
      <c r="V68" s="314"/>
    </row>
    <row r="69" spans="1:22" ht="14.25" customHeight="1" x14ac:dyDescent="0.2">
      <c r="A69" s="314"/>
      <c r="B69" s="314"/>
      <c r="C69" s="314"/>
      <c r="D69" s="314"/>
      <c r="E69" s="314"/>
      <c r="F69" s="314"/>
      <c r="G69" s="324"/>
      <c r="H69" s="314"/>
      <c r="I69" s="314"/>
      <c r="J69" s="314"/>
      <c r="K69" s="314"/>
      <c r="L69" s="314"/>
      <c r="M69" s="314"/>
      <c r="N69" s="314"/>
      <c r="O69" s="314"/>
      <c r="P69" s="314"/>
      <c r="Q69" s="314"/>
      <c r="R69" s="314"/>
      <c r="S69" s="314"/>
      <c r="T69" s="314"/>
      <c r="U69" s="314"/>
      <c r="V69" s="314"/>
    </row>
    <row r="70" spans="1:22" ht="14.25" customHeight="1" x14ac:dyDescent="0.2">
      <c r="A70" s="314"/>
      <c r="B70" s="314"/>
      <c r="C70" s="314"/>
      <c r="D70" s="314"/>
      <c r="E70" s="314"/>
      <c r="F70" s="314"/>
      <c r="G70" s="324"/>
      <c r="H70" s="314"/>
      <c r="I70" s="314"/>
      <c r="J70" s="314"/>
      <c r="K70" s="314"/>
      <c r="L70" s="314"/>
      <c r="M70" s="314"/>
      <c r="N70" s="314"/>
      <c r="O70" s="314"/>
      <c r="P70" s="314"/>
      <c r="Q70" s="314"/>
      <c r="R70" s="314"/>
      <c r="S70" s="314"/>
      <c r="T70" s="314"/>
      <c r="U70" s="314"/>
      <c r="V70" s="314"/>
    </row>
    <row r="71" spans="1:22" ht="14.25" customHeight="1" x14ac:dyDescent="0.2">
      <c r="A71" s="314"/>
      <c r="B71" s="314"/>
      <c r="C71" s="314"/>
      <c r="D71" s="314"/>
      <c r="E71" s="314"/>
      <c r="F71" s="314"/>
      <c r="G71" s="324"/>
      <c r="H71" s="314"/>
      <c r="I71" s="314"/>
      <c r="J71" s="314"/>
      <c r="K71" s="314"/>
      <c r="L71" s="314"/>
      <c r="M71" s="314"/>
      <c r="N71" s="314"/>
      <c r="O71" s="314"/>
      <c r="P71" s="314"/>
      <c r="Q71" s="314"/>
      <c r="R71" s="314"/>
      <c r="S71" s="314"/>
      <c r="T71" s="314"/>
      <c r="U71" s="314"/>
      <c r="V71" s="314"/>
    </row>
    <row r="72" spans="1:22" ht="14.25" customHeight="1" x14ac:dyDescent="0.2">
      <c r="A72" s="314"/>
      <c r="B72" s="314"/>
      <c r="C72" s="314"/>
      <c r="D72" s="314"/>
      <c r="E72" s="314"/>
      <c r="F72" s="314"/>
      <c r="G72" s="324"/>
      <c r="H72" s="314"/>
      <c r="I72" s="314"/>
      <c r="J72" s="314"/>
      <c r="K72" s="314"/>
      <c r="L72" s="314"/>
      <c r="M72" s="314"/>
      <c r="N72" s="314"/>
      <c r="O72" s="314"/>
      <c r="P72" s="314"/>
      <c r="Q72" s="314"/>
      <c r="R72" s="314"/>
      <c r="S72" s="314"/>
      <c r="T72" s="314"/>
      <c r="U72" s="314"/>
      <c r="V72" s="314"/>
    </row>
    <row r="73" spans="1:22" ht="14.25" customHeight="1" x14ac:dyDescent="0.2">
      <c r="A73" s="314"/>
      <c r="B73" s="314"/>
      <c r="C73" s="314"/>
      <c r="D73" s="314"/>
      <c r="E73" s="314"/>
      <c r="F73" s="314"/>
      <c r="G73" s="324"/>
      <c r="H73" s="314"/>
      <c r="I73" s="314"/>
      <c r="J73" s="314"/>
      <c r="K73" s="314"/>
      <c r="L73" s="314"/>
      <c r="M73" s="314"/>
      <c r="N73" s="314"/>
      <c r="O73" s="314"/>
      <c r="P73" s="314"/>
      <c r="Q73" s="314"/>
      <c r="R73" s="314"/>
      <c r="S73" s="314"/>
      <c r="T73" s="314"/>
      <c r="U73" s="314"/>
      <c r="V73" s="314"/>
    </row>
    <row r="74" spans="1:22" ht="14.25" customHeight="1" x14ac:dyDescent="0.2">
      <c r="A74" s="314"/>
      <c r="B74" s="314"/>
      <c r="C74" s="314"/>
      <c r="D74" s="314"/>
      <c r="E74" s="314"/>
      <c r="F74" s="314"/>
      <c r="G74" s="324"/>
      <c r="H74" s="314"/>
      <c r="I74" s="314"/>
      <c r="J74" s="314"/>
      <c r="K74" s="314"/>
      <c r="L74" s="314"/>
      <c r="M74" s="314"/>
      <c r="N74" s="314"/>
      <c r="O74" s="314"/>
      <c r="P74" s="314"/>
      <c r="Q74" s="314"/>
      <c r="R74" s="314"/>
      <c r="S74" s="314"/>
      <c r="T74" s="314"/>
      <c r="U74" s="314"/>
      <c r="V74" s="314"/>
    </row>
    <row r="75" spans="1:22" ht="14.25" customHeight="1" x14ac:dyDescent="0.2">
      <c r="A75" s="314"/>
      <c r="B75" s="314"/>
      <c r="C75" s="314"/>
      <c r="D75" s="314"/>
      <c r="E75" s="314"/>
      <c r="F75" s="314"/>
      <c r="G75" s="324"/>
      <c r="H75" s="314"/>
      <c r="I75" s="314"/>
      <c r="J75" s="314"/>
      <c r="K75" s="314"/>
      <c r="L75" s="314"/>
      <c r="M75" s="314"/>
      <c r="N75" s="314"/>
      <c r="O75" s="314"/>
      <c r="P75" s="314"/>
      <c r="Q75" s="314"/>
      <c r="R75" s="314"/>
      <c r="S75" s="314"/>
      <c r="T75" s="314"/>
      <c r="U75" s="314"/>
      <c r="V75" s="314"/>
    </row>
    <row r="76" spans="1:22" ht="14.25" customHeight="1" x14ac:dyDescent="0.2">
      <c r="A76" s="314"/>
      <c r="B76" s="314"/>
      <c r="C76" s="314"/>
      <c r="D76" s="314"/>
      <c r="E76" s="314"/>
      <c r="F76" s="314"/>
      <c r="G76" s="324"/>
      <c r="H76" s="314"/>
      <c r="I76" s="314"/>
      <c r="J76" s="314"/>
      <c r="K76" s="314"/>
      <c r="L76" s="314"/>
      <c r="M76" s="314"/>
      <c r="N76" s="314"/>
      <c r="O76" s="314"/>
      <c r="P76" s="314"/>
      <c r="Q76" s="314"/>
      <c r="R76" s="314"/>
      <c r="S76" s="314"/>
      <c r="T76" s="314"/>
      <c r="U76" s="314"/>
      <c r="V76" s="314"/>
    </row>
    <row r="77" spans="1:22" ht="14.25" customHeight="1" x14ac:dyDescent="0.2">
      <c r="A77" s="314"/>
      <c r="B77" s="314"/>
      <c r="C77" s="314"/>
      <c r="D77" s="314"/>
      <c r="E77" s="314"/>
      <c r="F77" s="314"/>
      <c r="G77" s="324"/>
      <c r="H77" s="314"/>
      <c r="I77" s="314"/>
      <c r="J77" s="314"/>
      <c r="K77" s="314"/>
      <c r="L77" s="314"/>
      <c r="M77" s="314"/>
      <c r="N77" s="314"/>
      <c r="O77" s="314"/>
      <c r="P77" s="314"/>
      <c r="Q77" s="314"/>
      <c r="R77" s="314"/>
      <c r="S77" s="314"/>
      <c r="T77" s="314"/>
      <c r="U77" s="314"/>
      <c r="V77" s="314"/>
    </row>
    <row r="78" spans="1:22" ht="14.25" customHeight="1" x14ac:dyDescent="0.2">
      <c r="A78" s="314"/>
      <c r="B78" s="314"/>
      <c r="C78" s="314"/>
      <c r="D78" s="314"/>
      <c r="E78" s="314"/>
      <c r="F78" s="314"/>
      <c r="G78" s="324"/>
      <c r="H78" s="314"/>
      <c r="I78" s="314"/>
      <c r="J78" s="314"/>
      <c r="K78" s="314"/>
      <c r="L78" s="314"/>
      <c r="M78" s="314"/>
      <c r="N78" s="314"/>
      <c r="O78" s="314"/>
      <c r="P78" s="314"/>
      <c r="Q78" s="314"/>
      <c r="R78" s="314"/>
      <c r="S78" s="314"/>
      <c r="T78" s="314"/>
      <c r="U78" s="314"/>
      <c r="V78" s="314"/>
    </row>
    <row r="79" spans="1:22" ht="14.25" customHeight="1" x14ac:dyDescent="0.2">
      <c r="A79" s="314"/>
      <c r="B79" s="314"/>
      <c r="C79" s="314"/>
      <c r="D79" s="314"/>
      <c r="E79" s="314"/>
      <c r="F79" s="314"/>
      <c r="G79" s="324"/>
      <c r="H79" s="314"/>
      <c r="I79" s="314"/>
      <c r="J79" s="314"/>
      <c r="K79" s="314"/>
      <c r="L79" s="314"/>
      <c r="M79" s="314"/>
      <c r="N79" s="314"/>
      <c r="O79" s="314"/>
      <c r="P79" s="314"/>
      <c r="Q79" s="314"/>
      <c r="R79" s="314"/>
      <c r="S79" s="314"/>
      <c r="T79" s="314"/>
      <c r="U79" s="314"/>
      <c r="V79" s="314"/>
    </row>
    <row r="80" spans="1:22" ht="14.25" customHeight="1" x14ac:dyDescent="0.2">
      <c r="A80" s="314"/>
      <c r="B80" s="314"/>
      <c r="C80" s="314"/>
      <c r="D80" s="314"/>
      <c r="E80" s="314"/>
      <c r="F80" s="314"/>
      <c r="G80" s="324"/>
      <c r="H80" s="314"/>
      <c r="I80" s="314"/>
      <c r="J80" s="314"/>
      <c r="K80" s="314"/>
      <c r="L80" s="314"/>
      <c r="M80" s="314"/>
      <c r="N80" s="314"/>
      <c r="O80" s="314"/>
      <c r="P80" s="314"/>
      <c r="Q80" s="314"/>
      <c r="R80" s="314"/>
      <c r="S80" s="314"/>
      <c r="T80" s="314"/>
      <c r="U80" s="314"/>
      <c r="V80" s="314"/>
    </row>
    <row r="81" spans="1:22" ht="14.25" customHeight="1" x14ac:dyDescent="0.2">
      <c r="A81" s="314"/>
      <c r="B81" s="314"/>
      <c r="C81" s="314"/>
      <c r="D81" s="314"/>
      <c r="E81" s="314"/>
      <c r="F81" s="314"/>
      <c r="G81" s="324"/>
      <c r="H81" s="314"/>
      <c r="I81" s="314"/>
      <c r="J81" s="314"/>
      <c r="K81" s="314"/>
      <c r="L81" s="314"/>
      <c r="M81" s="314"/>
      <c r="N81" s="314"/>
      <c r="O81" s="314"/>
      <c r="P81" s="314"/>
      <c r="Q81" s="314"/>
      <c r="R81" s="314"/>
      <c r="S81" s="314"/>
      <c r="T81" s="314"/>
      <c r="U81" s="314"/>
      <c r="V81" s="314"/>
    </row>
    <row r="82" spans="1:22" ht="14.25" customHeight="1" x14ac:dyDescent="0.2">
      <c r="A82" s="314"/>
      <c r="B82" s="314"/>
      <c r="C82" s="314"/>
      <c r="D82" s="314"/>
      <c r="E82" s="314"/>
      <c r="F82" s="314"/>
      <c r="G82" s="324"/>
      <c r="H82" s="314"/>
      <c r="I82" s="314"/>
      <c r="J82" s="314"/>
      <c r="K82" s="314"/>
      <c r="L82" s="314"/>
      <c r="M82" s="314"/>
      <c r="N82" s="314"/>
      <c r="O82" s="314"/>
      <c r="P82" s="314"/>
      <c r="Q82" s="314"/>
      <c r="R82" s="314"/>
      <c r="S82" s="314"/>
      <c r="T82" s="314"/>
      <c r="U82" s="314"/>
      <c r="V82" s="314"/>
    </row>
    <row r="83" spans="1:22" ht="14.25" customHeight="1" x14ac:dyDescent="0.2">
      <c r="A83" s="314"/>
      <c r="B83" s="314"/>
      <c r="C83" s="314"/>
      <c r="D83" s="314"/>
      <c r="E83" s="314"/>
      <c r="F83" s="314"/>
      <c r="G83" s="324"/>
      <c r="H83" s="314"/>
      <c r="I83" s="314"/>
      <c r="J83" s="314"/>
      <c r="K83" s="314"/>
      <c r="L83" s="314"/>
      <c r="M83" s="314"/>
      <c r="N83" s="314"/>
      <c r="O83" s="314"/>
      <c r="P83" s="314"/>
      <c r="Q83" s="314"/>
      <c r="R83" s="314"/>
      <c r="S83" s="314"/>
      <c r="T83" s="314"/>
      <c r="U83" s="314"/>
      <c r="V83" s="314"/>
    </row>
    <row r="84" spans="1:22" ht="14.25" customHeight="1" x14ac:dyDescent="0.2">
      <c r="A84" s="314"/>
      <c r="B84" s="314"/>
      <c r="C84" s="314"/>
      <c r="D84" s="314"/>
      <c r="E84" s="314"/>
      <c r="F84" s="314"/>
      <c r="G84" s="324"/>
      <c r="H84" s="314"/>
      <c r="I84" s="314"/>
      <c r="J84" s="314"/>
      <c r="K84" s="314"/>
      <c r="L84" s="314"/>
      <c r="M84" s="314"/>
      <c r="N84" s="314"/>
      <c r="O84" s="314"/>
      <c r="P84" s="314"/>
      <c r="Q84" s="314"/>
      <c r="R84" s="314"/>
      <c r="S84" s="314"/>
      <c r="T84" s="314"/>
      <c r="U84" s="314"/>
      <c r="V84" s="314"/>
    </row>
    <row r="85" spans="1:22" ht="14.25" customHeight="1" x14ac:dyDescent="0.2">
      <c r="A85" s="314"/>
      <c r="B85" s="314"/>
      <c r="C85" s="314"/>
      <c r="D85" s="314"/>
      <c r="E85" s="314"/>
      <c r="F85" s="314"/>
      <c r="G85" s="324"/>
      <c r="H85" s="314"/>
      <c r="I85" s="314"/>
      <c r="J85" s="314"/>
      <c r="K85" s="314"/>
      <c r="L85" s="314"/>
      <c r="M85" s="314"/>
      <c r="N85" s="314"/>
      <c r="O85" s="314"/>
      <c r="P85" s="314"/>
      <c r="Q85" s="314"/>
      <c r="R85" s="314"/>
      <c r="S85" s="314"/>
      <c r="T85" s="314"/>
      <c r="U85" s="314"/>
      <c r="V85" s="314"/>
    </row>
    <row r="86" spans="1:22" ht="14.25" customHeight="1" x14ac:dyDescent="0.2">
      <c r="A86" s="314"/>
      <c r="B86" s="314"/>
      <c r="C86" s="314"/>
      <c r="D86" s="314"/>
      <c r="E86" s="314"/>
      <c r="F86" s="314"/>
      <c r="G86" s="324"/>
      <c r="H86" s="314"/>
      <c r="I86" s="314"/>
      <c r="J86" s="314"/>
      <c r="K86" s="314"/>
      <c r="L86" s="314"/>
      <c r="M86" s="314"/>
      <c r="N86" s="314"/>
      <c r="O86" s="314"/>
      <c r="P86" s="314"/>
      <c r="Q86" s="314"/>
      <c r="R86" s="314"/>
      <c r="S86" s="314"/>
      <c r="T86" s="314"/>
      <c r="U86" s="314"/>
      <c r="V86" s="314"/>
    </row>
    <row r="87" spans="1:22" ht="14.25" customHeight="1" x14ac:dyDescent="0.2">
      <c r="A87" s="314"/>
      <c r="B87" s="314"/>
      <c r="C87" s="314"/>
      <c r="D87" s="314"/>
      <c r="E87" s="314"/>
      <c r="F87" s="314"/>
      <c r="G87" s="324"/>
      <c r="H87" s="314"/>
      <c r="I87" s="314"/>
      <c r="J87" s="314"/>
      <c r="K87" s="314"/>
      <c r="L87" s="314"/>
      <c r="M87" s="314"/>
      <c r="N87" s="314"/>
      <c r="O87" s="314"/>
      <c r="P87" s="314"/>
      <c r="Q87" s="314"/>
      <c r="R87" s="314"/>
      <c r="S87" s="314"/>
      <c r="T87" s="314"/>
      <c r="U87" s="314"/>
      <c r="V87" s="314"/>
    </row>
    <row r="88" spans="1:22" ht="14.25" customHeight="1" x14ac:dyDescent="0.2">
      <c r="A88" s="314"/>
      <c r="B88" s="314"/>
      <c r="C88" s="314"/>
      <c r="D88" s="314"/>
      <c r="E88" s="314"/>
      <c r="F88" s="314"/>
      <c r="G88" s="324"/>
      <c r="H88" s="314"/>
      <c r="I88" s="314"/>
      <c r="J88" s="314"/>
      <c r="K88" s="314"/>
      <c r="L88" s="314"/>
      <c r="M88" s="314"/>
      <c r="N88" s="314"/>
      <c r="O88" s="314"/>
      <c r="P88" s="314"/>
      <c r="Q88" s="314"/>
      <c r="R88" s="314"/>
      <c r="S88" s="314"/>
      <c r="T88" s="314"/>
      <c r="U88" s="314"/>
      <c r="V88" s="314"/>
    </row>
    <row r="89" spans="1:22" ht="14.25" customHeight="1" x14ac:dyDescent="0.2">
      <c r="A89" s="314"/>
      <c r="B89" s="314"/>
      <c r="C89" s="314"/>
      <c r="D89" s="314"/>
      <c r="E89" s="314"/>
      <c r="F89" s="314"/>
      <c r="G89" s="324"/>
      <c r="H89" s="314"/>
      <c r="I89" s="314"/>
      <c r="J89" s="314"/>
      <c r="K89" s="314"/>
      <c r="L89" s="314"/>
      <c r="M89" s="314"/>
      <c r="N89" s="314"/>
      <c r="O89" s="314"/>
      <c r="P89" s="314"/>
      <c r="Q89" s="314"/>
      <c r="R89" s="314"/>
      <c r="S89" s="314"/>
      <c r="T89" s="314"/>
      <c r="U89" s="314"/>
      <c r="V89" s="314"/>
    </row>
    <row r="90" spans="1:22" ht="14.25" customHeight="1" x14ac:dyDescent="0.2">
      <c r="A90" s="314"/>
      <c r="B90" s="314"/>
      <c r="C90" s="314"/>
      <c r="D90" s="314"/>
      <c r="E90" s="314"/>
      <c r="F90" s="314"/>
      <c r="G90" s="324"/>
      <c r="H90" s="314"/>
      <c r="I90" s="314"/>
      <c r="J90" s="314"/>
      <c r="K90" s="314"/>
      <c r="L90" s="314"/>
      <c r="M90" s="314"/>
      <c r="N90" s="314"/>
      <c r="O90" s="314"/>
      <c r="P90" s="314"/>
      <c r="Q90" s="314"/>
      <c r="R90" s="314"/>
      <c r="S90" s="314"/>
      <c r="T90" s="314"/>
      <c r="U90" s="314"/>
      <c r="V90" s="314"/>
    </row>
    <row r="91" spans="1:22" ht="14.25" customHeight="1" x14ac:dyDescent="0.2">
      <c r="A91" s="314"/>
      <c r="B91" s="314"/>
      <c r="C91" s="314"/>
      <c r="D91" s="314"/>
      <c r="E91" s="314"/>
      <c r="F91" s="314"/>
      <c r="G91" s="324"/>
      <c r="H91" s="314"/>
      <c r="I91" s="314"/>
      <c r="J91" s="314"/>
      <c r="K91" s="314"/>
      <c r="L91" s="314"/>
      <c r="M91" s="314"/>
      <c r="N91" s="314"/>
      <c r="O91" s="314"/>
      <c r="P91" s="314"/>
      <c r="Q91" s="314"/>
      <c r="R91" s="314"/>
      <c r="S91" s="314"/>
      <c r="T91" s="314"/>
      <c r="U91" s="314"/>
      <c r="V91" s="314"/>
    </row>
    <row r="92" spans="1:22" ht="14.25" customHeight="1" x14ac:dyDescent="0.2">
      <c r="A92" s="314"/>
      <c r="B92" s="314"/>
      <c r="C92" s="314"/>
      <c r="D92" s="314"/>
      <c r="E92" s="314"/>
      <c r="F92" s="314"/>
      <c r="G92" s="324"/>
      <c r="H92" s="314"/>
      <c r="I92" s="314"/>
      <c r="J92" s="314"/>
      <c r="K92" s="314"/>
      <c r="L92" s="314"/>
      <c r="M92" s="314"/>
      <c r="N92" s="314"/>
      <c r="O92" s="314"/>
      <c r="P92" s="314"/>
      <c r="Q92" s="314"/>
      <c r="R92" s="314"/>
      <c r="S92" s="314"/>
      <c r="T92" s="314"/>
      <c r="U92" s="314"/>
      <c r="V92" s="314"/>
    </row>
    <row r="93" spans="1:22" ht="14.25" customHeight="1" x14ac:dyDescent="0.2">
      <c r="A93" s="314"/>
      <c r="B93" s="314"/>
      <c r="C93" s="314"/>
      <c r="D93" s="314"/>
      <c r="E93" s="314"/>
      <c r="F93" s="314"/>
      <c r="G93" s="324"/>
      <c r="H93" s="314"/>
      <c r="I93" s="314"/>
      <c r="J93" s="314"/>
      <c r="K93" s="314"/>
      <c r="L93" s="314"/>
      <c r="M93" s="314"/>
      <c r="N93" s="314"/>
      <c r="O93" s="314"/>
      <c r="P93" s="314"/>
      <c r="Q93" s="314"/>
      <c r="R93" s="314"/>
      <c r="S93" s="314"/>
      <c r="T93" s="314"/>
      <c r="U93" s="314"/>
      <c r="V93" s="314"/>
    </row>
    <row r="94" spans="1:22" ht="14.25" customHeight="1" x14ac:dyDescent="0.2">
      <c r="A94" s="314"/>
      <c r="B94" s="314"/>
      <c r="C94" s="314"/>
      <c r="D94" s="314"/>
      <c r="E94" s="314"/>
      <c r="F94" s="314"/>
      <c r="G94" s="324"/>
      <c r="H94" s="314"/>
      <c r="I94" s="314"/>
      <c r="J94" s="314"/>
      <c r="K94" s="314"/>
      <c r="L94" s="314"/>
      <c r="M94" s="314"/>
      <c r="N94" s="314"/>
      <c r="O94" s="314"/>
      <c r="P94" s="314"/>
      <c r="Q94" s="314"/>
      <c r="R94" s="314"/>
      <c r="S94" s="314"/>
      <c r="T94" s="314"/>
      <c r="U94" s="314"/>
      <c r="V94" s="314"/>
    </row>
    <row r="95" spans="1:22" ht="14.25" customHeight="1" x14ac:dyDescent="0.2">
      <c r="A95" s="314"/>
      <c r="B95" s="314"/>
      <c r="C95" s="314"/>
      <c r="D95" s="314"/>
      <c r="E95" s="314"/>
      <c r="F95" s="314"/>
      <c r="G95" s="324"/>
      <c r="H95" s="314"/>
      <c r="I95" s="314"/>
      <c r="J95" s="314"/>
      <c r="K95" s="314"/>
      <c r="L95" s="314"/>
      <c r="M95" s="314"/>
      <c r="N95" s="314"/>
      <c r="O95" s="314"/>
      <c r="P95" s="314"/>
      <c r="Q95" s="314"/>
      <c r="R95" s="314"/>
      <c r="S95" s="314"/>
      <c r="T95" s="314"/>
      <c r="U95" s="314"/>
      <c r="V95" s="314"/>
    </row>
    <row r="96" spans="1:22" ht="14.25" customHeight="1" x14ac:dyDescent="0.2">
      <c r="A96" s="314"/>
      <c r="B96" s="314"/>
      <c r="C96" s="314"/>
      <c r="D96" s="314"/>
      <c r="E96" s="314"/>
      <c r="F96" s="314"/>
      <c r="G96" s="324"/>
      <c r="H96" s="314"/>
      <c r="I96" s="314"/>
      <c r="J96" s="314"/>
      <c r="K96" s="314"/>
      <c r="L96" s="314"/>
      <c r="M96" s="314"/>
      <c r="N96" s="314"/>
      <c r="O96" s="314"/>
      <c r="P96" s="314"/>
      <c r="Q96" s="314"/>
      <c r="R96" s="314"/>
      <c r="S96" s="314"/>
      <c r="T96" s="314"/>
      <c r="U96" s="314"/>
      <c r="V96" s="314"/>
    </row>
    <row r="97" spans="1:22" ht="14.25" customHeight="1" x14ac:dyDescent="0.2">
      <c r="A97" s="314"/>
      <c r="B97" s="314"/>
      <c r="C97" s="314"/>
      <c r="D97" s="314"/>
      <c r="E97" s="314"/>
      <c r="F97" s="314"/>
      <c r="G97" s="324"/>
      <c r="H97" s="314"/>
      <c r="I97" s="314"/>
      <c r="J97" s="314"/>
      <c r="K97" s="314"/>
      <c r="L97" s="314"/>
      <c r="M97" s="314"/>
      <c r="N97" s="314"/>
      <c r="O97" s="314"/>
      <c r="P97" s="314"/>
      <c r="Q97" s="314"/>
      <c r="R97" s="314"/>
      <c r="S97" s="314"/>
      <c r="T97" s="314"/>
      <c r="U97" s="314"/>
      <c r="V97" s="314"/>
    </row>
    <row r="98" spans="1:22" ht="14.25" customHeight="1" x14ac:dyDescent="0.2">
      <c r="A98" s="314"/>
      <c r="B98" s="314"/>
      <c r="C98" s="314"/>
      <c r="D98" s="314"/>
      <c r="E98" s="314"/>
      <c r="F98" s="314"/>
      <c r="G98" s="324"/>
      <c r="H98" s="314"/>
      <c r="I98" s="314"/>
      <c r="J98" s="314"/>
      <c r="K98" s="314"/>
      <c r="L98" s="314"/>
      <c r="M98" s="314"/>
      <c r="N98" s="314"/>
      <c r="O98" s="314"/>
      <c r="P98" s="314"/>
      <c r="Q98" s="314"/>
      <c r="R98" s="314"/>
      <c r="S98" s="314"/>
      <c r="T98" s="314"/>
      <c r="U98" s="314"/>
      <c r="V98" s="314"/>
    </row>
    <row r="99" spans="1:22" ht="14.25" customHeight="1" x14ac:dyDescent="0.2">
      <c r="A99" s="314"/>
      <c r="B99" s="314"/>
      <c r="C99" s="314"/>
      <c r="D99" s="314"/>
      <c r="E99" s="314"/>
      <c r="F99" s="314"/>
      <c r="G99" s="324"/>
      <c r="H99" s="314"/>
      <c r="I99" s="314"/>
      <c r="J99" s="314"/>
      <c r="K99" s="314"/>
      <c r="L99" s="314"/>
      <c r="M99" s="314"/>
      <c r="N99" s="314"/>
      <c r="O99" s="314"/>
      <c r="P99" s="314"/>
      <c r="Q99" s="314"/>
      <c r="R99" s="314"/>
      <c r="S99" s="314"/>
      <c r="T99" s="314"/>
      <c r="U99" s="314"/>
      <c r="V99" s="314"/>
    </row>
    <row r="100" spans="1:22" ht="14.25" customHeight="1" x14ac:dyDescent="0.2">
      <c r="A100" s="314"/>
      <c r="B100" s="314"/>
      <c r="C100" s="314"/>
      <c r="D100" s="314"/>
      <c r="E100" s="314"/>
      <c r="F100" s="314"/>
      <c r="G100" s="324"/>
      <c r="H100" s="314"/>
      <c r="I100" s="314"/>
      <c r="J100" s="314"/>
      <c r="K100" s="314"/>
      <c r="L100" s="314"/>
      <c r="M100" s="314"/>
      <c r="N100" s="314"/>
      <c r="O100" s="314"/>
      <c r="P100" s="314"/>
      <c r="Q100" s="314"/>
      <c r="R100" s="314"/>
      <c r="S100" s="314"/>
      <c r="T100" s="314"/>
      <c r="U100" s="314"/>
      <c r="V100" s="314"/>
    </row>
    <row r="101" spans="1:22" ht="14.25" customHeight="1" x14ac:dyDescent="0.2">
      <c r="A101" s="314"/>
      <c r="B101" s="314"/>
      <c r="C101" s="314"/>
      <c r="D101" s="314"/>
      <c r="E101" s="314"/>
      <c r="F101" s="314"/>
      <c r="G101" s="324"/>
      <c r="H101" s="314"/>
      <c r="I101" s="314"/>
      <c r="J101" s="314"/>
      <c r="K101" s="314"/>
      <c r="L101" s="314"/>
      <c r="M101" s="314"/>
      <c r="N101" s="314"/>
      <c r="O101" s="314"/>
      <c r="P101" s="314"/>
      <c r="Q101" s="314"/>
      <c r="R101" s="314"/>
      <c r="S101" s="314"/>
      <c r="T101" s="314"/>
      <c r="U101" s="314"/>
      <c r="V101" s="314"/>
    </row>
    <row r="102" spans="1:22" ht="14.25" customHeight="1" x14ac:dyDescent="0.2">
      <c r="A102" s="314"/>
      <c r="B102" s="314"/>
      <c r="C102" s="314"/>
      <c r="D102" s="314"/>
      <c r="E102" s="314"/>
      <c r="F102" s="314"/>
      <c r="G102" s="324"/>
      <c r="H102" s="314"/>
      <c r="I102" s="314"/>
      <c r="J102" s="314"/>
      <c r="K102" s="314"/>
      <c r="L102" s="314"/>
      <c r="M102" s="314"/>
      <c r="N102" s="314"/>
      <c r="O102" s="314"/>
      <c r="P102" s="314"/>
      <c r="Q102" s="314"/>
      <c r="R102" s="314"/>
      <c r="S102" s="314"/>
      <c r="T102" s="314"/>
      <c r="U102" s="314"/>
      <c r="V102" s="314"/>
    </row>
    <row r="103" spans="1:22" ht="14.25" customHeight="1" x14ac:dyDescent="0.2">
      <c r="A103" s="314"/>
      <c r="B103" s="314"/>
      <c r="C103" s="314"/>
      <c r="D103" s="314"/>
      <c r="E103" s="314"/>
      <c r="F103" s="314"/>
      <c r="G103" s="324"/>
      <c r="H103" s="314"/>
      <c r="I103" s="314"/>
      <c r="J103" s="314"/>
      <c r="K103" s="314"/>
      <c r="L103" s="314"/>
      <c r="M103" s="314"/>
      <c r="N103" s="314"/>
      <c r="O103" s="314"/>
      <c r="P103" s="314"/>
      <c r="Q103" s="314"/>
      <c r="R103" s="314"/>
      <c r="S103" s="314"/>
      <c r="T103" s="314"/>
      <c r="U103" s="314"/>
      <c r="V103" s="314"/>
    </row>
    <row r="104" spans="1:22" ht="14.25" customHeight="1" x14ac:dyDescent="0.2">
      <c r="A104" s="314"/>
      <c r="B104" s="314"/>
      <c r="C104" s="314"/>
      <c r="D104" s="314"/>
      <c r="E104" s="314"/>
      <c r="F104" s="314"/>
      <c r="G104" s="324"/>
      <c r="H104" s="314"/>
      <c r="I104" s="314"/>
      <c r="J104" s="314"/>
      <c r="K104" s="314"/>
      <c r="L104" s="314"/>
      <c r="M104" s="314"/>
      <c r="N104" s="314"/>
      <c r="O104" s="314"/>
      <c r="P104" s="314"/>
      <c r="Q104" s="314"/>
      <c r="R104" s="314"/>
      <c r="S104" s="314"/>
      <c r="T104" s="314"/>
      <c r="U104" s="314"/>
      <c r="V104" s="314"/>
    </row>
    <row r="105" spans="1:22" ht="14.25" customHeight="1" x14ac:dyDescent="0.2">
      <c r="A105" s="314"/>
      <c r="B105" s="314"/>
      <c r="C105" s="314"/>
      <c r="D105" s="314"/>
      <c r="E105" s="314"/>
      <c r="F105" s="314"/>
      <c r="G105" s="324"/>
      <c r="H105" s="314"/>
      <c r="I105" s="314"/>
      <c r="J105" s="314"/>
      <c r="K105" s="314"/>
      <c r="L105" s="314"/>
      <c r="M105" s="314"/>
      <c r="N105" s="314"/>
      <c r="O105" s="314"/>
      <c r="P105" s="314"/>
      <c r="Q105" s="314"/>
      <c r="R105" s="314"/>
      <c r="S105" s="314"/>
      <c r="T105" s="314"/>
      <c r="U105" s="314"/>
      <c r="V105" s="314"/>
    </row>
    <row r="106" spans="1:22" ht="14.25" customHeight="1" x14ac:dyDescent="0.2">
      <c r="A106" s="314"/>
      <c r="B106" s="314"/>
      <c r="C106" s="314"/>
      <c r="D106" s="314"/>
      <c r="E106" s="314"/>
      <c r="F106" s="314"/>
      <c r="G106" s="324"/>
      <c r="H106" s="314"/>
      <c r="I106" s="314"/>
      <c r="J106" s="314"/>
      <c r="K106" s="314"/>
      <c r="L106" s="314"/>
      <c r="M106" s="314"/>
      <c r="N106" s="314"/>
      <c r="O106" s="314"/>
      <c r="P106" s="314"/>
      <c r="Q106" s="314"/>
      <c r="R106" s="314"/>
      <c r="S106" s="314"/>
      <c r="T106" s="314"/>
      <c r="U106" s="314"/>
      <c r="V106" s="314"/>
    </row>
    <row r="107" spans="1:22" ht="14.25" customHeight="1" x14ac:dyDescent="0.2">
      <c r="A107" s="314"/>
      <c r="B107" s="314"/>
      <c r="C107" s="314"/>
      <c r="D107" s="314"/>
      <c r="E107" s="314"/>
      <c r="F107" s="314"/>
      <c r="G107" s="324"/>
      <c r="H107" s="314"/>
      <c r="I107" s="314"/>
      <c r="J107" s="314"/>
      <c r="K107" s="314"/>
      <c r="L107" s="314"/>
      <c r="M107" s="314"/>
      <c r="N107" s="314"/>
      <c r="O107" s="314"/>
      <c r="P107" s="314"/>
      <c r="Q107" s="314"/>
      <c r="R107" s="314"/>
      <c r="S107" s="314"/>
      <c r="T107" s="314"/>
      <c r="U107" s="314"/>
      <c r="V107" s="314"/>
    </row>
    <row r="108" spans="1:22" ht="14.25" customHeight="1" x14ac:dyDescent="0.2">
      <c r="A108" s="314"/>
      <c r="B108" s="314"/>
      <c r="C108" s="314"/>
      <c r="D108" s="314"/>
      <c r="E108" s="314"/>
      <c r="F108" s="314"/>
      <c r="G108" s="324"/>
      <c r="H108" s="314"/>
      <c r="I108" s="314"/>
      <c r="J108" s="314"/>
      <c r="K108" s="314"/>
      <c r="L108" s="314"/>
      <c r="M108" s="314"/>
      <c r="N108" s="314"/>
      <c r="O108" s="314"/>
      <c r="P108" s="314"/>
      <c r="Q108" s="314"/>
      <c r="R108" s="314"/>
      <c r="S108" s="314"/>
      <c r="T108" s="314"/>
      <c r="U108" s="314"/>
      <c r="V108" s="314"/>
    </row>
    <row r="109" spans="1:22" ht="14.25" customHeight="1" x14ac:dyDescent="0.2">
      <c r="A109" s="314"/>
      <c r="B109" s="314"/>
      <c r="C109" s="314"/>
      <c r="D109" s="314"/>
      <c r="E109" s="314"/>
      <c r="F109" s="314"/>
      <c r="G109" s="324"/>
      <c r="H109" s="314"/>
      <c r="I109" s="314"/>
      <c r="J109" s="314"/>
      <c r="K109" s="314"/>
      <c r="L109" s="314"/>
      <c r="M109" s="314"/>
      <c r="N109" s="314"/>
      <c r="O109" s="314"/>
      <c r="P109" s="314"/>
      <c r="Q109" s="314"/>
      <c r="R109" s="314"/>
      <c r="S109" s="314"/>
      <c r="T109" s="314"/>
      <c r="U109" s="314"/>
      <c r="V109" s="314"/>
    </row>
    <row r="110" spans="1:22" ht="14.25" customHeight="1" x14ac:dyDescent="0.2">
      <c r="A110" s="314"/>
      <c r="B110" s="314"/>
      <c r="C110" s="314"/>
      <c r="D110" s="314"/>
      <c r="E110" s="314"/>
      <c r="F110" s="314"/>
      <c r="G110" s="324"/>
      <c r="H110" s="314"/>
      <c r="I110" s="314"/>
      <c r="J110" s="314"/>
      <c r="K110" s="314"/>
      <c r="L110" s="314"/>
      <c r="M110" s="314"/>
      <c r="N110" s="314"/>
      <c r="O110" s="314"/>
      <c r="P110" s="314"/>
      <c r="Q110" s="314"/>
      <c r="R110" s="314"/>
      <c r="S110" s="314"/>
      <c r="T110" s="314"/>
      <c r="U110" s="314"/>
      <c r="V110" s="314"/>
    </row>
    <row r="111" spans="1:22" ht="14.25" customHeight="1" x14ac:dyDescent="0.2">
      <c r="A111" s="314"/>
      <c r="B111" s="314"/>
      <c r="C111" s="314"/>
      <c r="D111" s="314"/>
      <c r="E111" s="314"/>
      <c r="F111" s="314"/>
      <c r="G111" s="324"/>
      <c r="H111" s="314"/>
      <c r="I111" s="314"/>
      <c r="J111" s="314"/>
      <c r="K111" s="314"/>
      <c r="L111" s="314"/>
      <c r="M111" s="314"/>
      <c r="N111" s="314"/>
      <c r="O111" s="314"/>
      <c r="P111" s="314"/>
      <c r="Q111" s="314"/>
      <c r="R111" s="314"/>
      <c r="S111" s="314"/>
      <c r="T111" s="314"/>
      <c r="U111" s="314"/>
      <c r="V111" s="314"/>
    </row>
    <row r="112" spans="1:22" ht="14.25" customHeight="1" x14ac:dyDescent="0.2">
      <c r="A112" s="314"/>
      <c r="B112" s="314"/>
      <c r="C112" s="314"/>
      <c r="D112" s="314"/>
      <c r="E112" s="314"/>
      <c r="F112" s="314"/>
      <c r="G112" s="324"/>
      <c r="H112" s="314"/>
      <c r="I112" s="314"/>
      <c r="J112" s="314"/>
      <c r="K112" s="314"/>
      <c r="L112" s="314"/>
      <c r="M112" s="314"/>
      <c r="N112" s="314"/>
      <c r="O112" s="314"/>
      <c r="P112" s="314"/>
      <c r="Q112" s="314"/>
      <c r="R112" s="314"/>
      <c r="S112" s="314"/>
      <c r="T112" s="314"/>
      <c r="U112" s="314"/>
      <c r="V112" s="314"/>
    </row>
    <row r="113" spans="1:22" ht="14.25" customHeight="1" x14ac:dyDescent="0.2">
      <c r="A113" s="314"/>
      <c r="B113" s="314"/>
      <c r="C113" s="314"/>
      <c r="D113" s="314"/>
      <c r="E113" s="314"/>
      <c r="F113" s="314"/>
      <c r="G113" s="324"/>
      <c r="H113" s="314"/>
      <c r="I113" s="314"/>
      <c r="J113" s="314"/>
      <c r="K113" s="314"/>
      <c r="L113" s="314"/>
      <c r="M113" s="314"/>
      <c r="N113" s="314"/>
      <c r="O113" s="314"/>
      <c r="P113" s="314"/>
      <c r="Q113" s="314"/>
      <c r="R113" s="314"/>
      <c r="S113" s="314"/>
      <c r="T113" s="314"/>
      <c r="U113" s="314"/>
      <c r="V113" s="314"/>
    </row>
    <row r="114" spans="1:22" ht="14.25" customHeight="1" x14ac:dyDescent="0.2">
      <c r="A114" s="314"/>
      <c r="B114" s="314"/>
      <c r="C114" s="314"/>
      <c r="D114" s="314"/>
      <c r="E114" s="314"/>
      <c r="F114" s="314"/>
      <c r="G114" s="324"/>
      <c r="H114" s="314"/>
      <c r="I114" s="314"/>
      <c r="J114" s="314"/>
      <c r="K114" s="314"/>
      <c r="L114" s="314"/>
      <c r="M114" s="314"/>
      <c r="N114" s="314"/>
      <c r="O114" s="314"/>
      <c r="P114" s="314"/>
      <c r="Q114" s="314"/>
      <c r="R114" s="314"/>
      <c r="S114" s="314"/>
      <c r="T114" s="314"/>
      <c r="U114" s="314"/>
      <c r="V114" s="314"/>
    </row>
    <row r="115" spans="1:22" ht="14.25" customHeight="1" x14ac:dyDescent="0.2">
      <c r="A115" s="314"/>
      <c r="B115" s="314"/>
      <c r="C115" s="314"/>
      <c r="D115" s="314"/>
      <c r="E115" s="314"/>
      <c r="F115" s="314"/>
      <c r="G115" s="324"/>
      <c r="H115" s="314"/>
      <c r="I115" s="314"/>
      <c r="J115" s="314"/>
      <c r="K115" s="314"/>
      <c r="L115" s="314"/>
      <c r="M115" s="314"/>
      <c r="N115" s="314"/>
      <c r="O115" s="314"/>
      <c r="P115" s="314"/>
      <c r="Q115" s="314"/>
      <c r="R115" s="314"/>
      <c r="S115" s="314"/>
      <c r="T115" s="314"/>
      <c r="U115" s="314"/>
      <c r="V115" s="314"/>
    </row>
    <row r="116" spans="1:22" ht="14.25" customHeight="1" x14ac:dyDescent="0.2">
      <c r="A116" s="314"/>
      <c r="B116" s="314"/>
      <c r="C116" s="314"/>
      <c r="D116" s="314"/>
      <c r="E116" s="314"/>
      <c r="F116" s="314"/>
      <c r="G116" s="324"/>
      <c r="H116" s="314"/>
      <c r="I116" s="314"/>
      <c r="J116" s="314"/>
      <c r="K116" s="314"/>
      <c r="L116" s="314"/>
      <c r="M116" s="314"/>
      <c r="N116" s="314"/>
      <c r="O116" s="314"/>
      <c r="P116" s="314"/>
      <c r="Q116" s="314"/>
      <c r="R116" s="314"/>
      <c r="S116" s="314"/>
      <c r="T116" s="314"/>
      <c r="U116" s="314"/>
      <c r="V116" s="314"/>
    </row>
    <row r="117" spans="1:22" ht="14.25" customHeight="1" x14ac:dyDescent="0.2">
      <c r="A117" s="314"/>
      <c r="B117" s="314"/>
      <c r="C117" s="314"/>
      <c r="D117" s="314"/>
      <c r="E117" s="314"/>
      <c r="F117" s="314"/>
      <c r="G117" s="324"/>
      <c r="H117" s="314"/>
      <c r="I117" s="314"/>
      <c r="J117" s="314"/>
      <c r="K117" s="314"/>
      <c r="L117" s="314"/>
      <c r="M117" s="314"/>
      <c r="N117" s="314"/>
      <c r="O117" s="314"/>
      <c r="P117" s="314"/>
      <c r="Q117" s="314"/>
      <c r="R117" s="314"/>
      <c r="S117" s="314"/>
      <c r="T117" s="314"/>
      <c r="U117" s="314"/>
      <c r="V117" s="314"/>
    </row>
    <row r="118" spans="1:22" ht="14.25" customHeight="1" x14ac:dyDescent="0.2">
      <c r="A118" s="314"/>
      <c r="B118" s="314"/>
      <c r="C118" s="314"/>
      <c r="D118" s="314"/>
      <c r="E118" s="314"/>
      <c r="F118" s="314"/>
      <c r="G118" s="324"/>
      <c r="H118" s="314"/>
      <c r="I118" s="314"/>
      <c r="J118" s="314"/>
      <c r="K118" s="314"/>
      <c r="L118" s="314"/>
      <c r="M118" s="314"/>
      <c r="N118" s="314"/>
      <c r="O118" s="314"/>
      <c r="P118" s="314"/>
      <c r="Q118" s="314"/>
      <c r="R118" s="314"/>
      <c r="S118" s="314"/>
      <c r="T118" s="314"/>
      <c r="U118" s="314"/>
      <c r="V118" s="314"/>
    </row>
    <row r="119" spans="1:22" ht="14.25" customHeight="1" x14ac:dyDescent="0.2">
      <c r="A119" s="314"/>
      <c r="B119" s="314"/>
      <c r="C119" s="314"/>
      <c r="D119" s="314"/>
      <c r="E119" s="314"/>
      <c r="F119" s="314"/>
      <c r="G119" s="324"/>
      <c r="H119" s="314"/>
      <c r="I119" s="314"/>
      <c r="J119" s="314"/>
      <c r="K119" s="314"/>
      <c r="L119" s="314"/>
      <c r="M119" s="314"/>
      <c r="N119" s="314"/>
      <c r="O119" s="314"/>
      <c r="P119" s="314"/>
      <c r="Q119" s="314"/>
      <c r="R119" s="314"/>
      <c r="S119" s="314"/>
      <c r="T119" s="314"/>
      <c r="U119" s="314"/>
      <c r="V119" s="314"/>
    </row>
    <row r="120" spans="1:22" ht="14.25" customHeight="1" x14ac:dyDescent="0.2">
      <c r="A120" s="314"/>
      <c r="B120" s="314"/>
      <c r="C120" s="314"/>
      <c r="D120" s="314"/>
      <c r="E120" s="314"/>
      <c r="F120" s="314"/>
      <c r="G120" s="324"/>
      <c r="H120" s="314"/>
      <c r="I120" s="314"/>
      <c r="J120" s="314"/>
      <c r="K120" s="314"/>
      <c r="L120" s="314"/>
      <c r="M120" s="314"/>
      <c r="N120" s="314"/>
      <c r="O120" s="314"/>
      <c r="P120" s="314"/>
      <c r="Q120" s="314"/>
      <c r="R120" s="314"/>
      <c r="S120" s="314"/>
      <c r="T120" s="314"/>
      <c r="U120" s="314"/>
      <c r="V120" s="314"/>
    </row>
    <row r="121" spans="1:22" ht="14.25" customHeight="1" x14ac:dyDescent="0.2">
      <c r="A121" s="314"/>
      <c r="B121" s="314"/>
      <c r="C121" s="314"/>
      <c r="D121" s="314"/>
      <c r="E121" s="314"/>
      <c r="F121" s="314"/>
      <c r="G121" s="324"/>
      <c r="H121" s="314"/>
      <c r="I121" s="314"/>
      <c r="J121" s="314"/>
      <c r="K121" s="314"/>
      <c r="L121" s="314"/>
      <c r="M121" s="314"/>
      <c r="N121" s="314"/>
      <c r="O121" s="314"/>
      <c r="P121" s="314"/>
      <c r="Q121" s="314"/>
      <c r="R121" s="314"/>
      <c r="S121" s="314"/>
      <c r="T121" s="314"/>
      <c r="U121" s="314"/>
      <c r="V121" s="314"/>
    </row>
    <row r="122" spans="1:22" ht="14.25" customHeight="1" x14ac:dyDescent="0.2">
      <c r="A122" s="314"/>
      <c r="B122" s="314"/>
      <c r="C122" s="314"/>
      <c r="D122" s="314"/>
      <c r="E122" s="314"/>
      <c r="F122" s="314"/>
      <c r="G122" s="324"/>
      <c r="H122" s="314"/>
      <c r="I122" s="314"/>
      <c r="J122" s="314"/>
      <c r="K122" s="314"/>
      <c r="L122" s="314"/>
      <c r="M122" s="314"/>
      <c r="N122" s="314"/>
      <c r="O122" s="314"/>
      <c r="P122" s="314"/>
      <c r="Q122" s="314"/>
      <c r="R122" s="314"/>
      <c r="S122" s="314"/>
      <c r="T122" s="314"/>
      <c r="U122" s="314"/>
      <c r="V122" s="314"/>
    </row>
    <row r="123" spans="1:22" ht="14.25" customHeight="1" x14ac:dyDescent="0.2">
      <c r="A123" s="314"/>
      <c r="B123" s="314"/>
      <c r="C123" s="314"/>
      <c r="D123" s="314"/>
      <c r="E123" s="314"/>
      <c r="F123" s="314"/>
      <c r="G123" s="324"/>
      <c r="H123" s="314"/>
      <c r="I123" s="314"/>
      <c r="J123" s="314"/>
      <c r="K123" s="314"/>
      <c r="L123" s="314"/>
      <c r="M123" s="314"/>
      <c r="N123" s="314"/>
      <c r="O123" s="314"/>
      <c r="P123" s="314"/>
      <c r="Q123" s="314"/>
      <c r="R123" s="314"/>
      <c r="S123" s="314"/>
      <c r="T123" s="314"/>
      <c r="U123" s="314"/>
      <c r="V123" s="314"/>
    </row>
    <row r="124" spans="1:22" ht="14.25" customHeight="1" x14ac:dyDescent="0.2">
      <c r="A124" s="314"/>
      <c r="B124" s="314"/>
      <c r="C124" s="314"/>
      <c r="D124" s="314"/>
      <c r="E124" s="314"/>
      <c r="F124" s="314"/>
      <c r="G124" s="324"/>
      <c r="H124" s="314"/>
      <c r="I124" s="314"/>
      <c r="J124" s="314"/>
      <c r="K124" s="314"/>
      <c r="L124" s="314"/>
      <c r="M124" s="314"/>
      <c r="N124" s="314"/>
      <c r="O124" s="314"/>
      <c r="P124" s="314"/>
      <c r="Q124" s="314"/>
      <c r="R124" s="314"/>
      <c r="S124" s="314"/>
      <c r="T124" s="314"/>
      <c r="U124" s="314"/>
      <c r="V124" s="314"/>
    </row>
    <row r="125" spans="1:22" ht="14.25" customHeight="1" x14ac:dyDescent="0.2">
      <c r="A125" s="314"/>
      <c r="B125" s="314"/>
      <c r="C125" s="314"/>
      <c r="D125" s="314"/>
      <c r="E125" s="314"/>
      <c r="F125" s="314"/>
      <c r="G125" s="324"/>
      <c r="H125" s="314"/>
      <c r="I125" s="314"/>
      <c r="J125" s="314"/>
      <c r="K125" s="314"/>
      <c r="L125" s="314"/>
      <c r="M125" s="314"/>
      <c r="N125" s="314"/>
      <c r="O125" s="314"/>
      <c r="P125" s="314"/>
      <c r="Q125" s="314"/>
      <c r="R125" s="314"/>
      <c r="S125" s="314"/>
      <c r="T125" s="314"/>
      <c r="U125" s="314"/>
      <c r="V125" s="314"/>
    </row>
    <row r="126" spans="1:22" ht="14.25" customHeight="1" x14ac:dyDescent="0.2">
      <c r="A126" s="314"/>
      <c r="B126" s="314"/>
      <c r="C126" s="314"/>
      <c r="D126" s="314"/>
      <c r="E126" s="314"/>
      <c r="F126" s="314"/>
      <c r="G126" s="324"/>
      <c r="H126" s="314"/>
      <c r="I126" s="314"/>
      <c r="J126" s="314"/>
      <c r="K126" s="314"/>
      <c r="L126" s="314"/>
      <c r="M126" s="314"/>
      <c r="N126" s="314"/>
      <c r="O126" s="314"/>
      <c r="P126" s="314"/>
      <c r="Q126" s="314"/>
      <c r="R126" s="314"/>
      <c r="S126" s="314"/>
      <c r="T126" s="314"/>
      <c r="U126" s="314"/>
      <c r="V126" s="314"/>
    </row>
    <row r="127" spans="1:22" ht="14.25" customHeight="1" x14ac:dyDescent="0.2">
      <c r="A127" s="314"/>
      <c r="B127" s="314"/>
      <c r="C127" s="314"/>
      <c r="D127" s="314"/>
      <c r="E127" s="314"/>
      <c r="F127" s="314"/>
      <c r="G127" s="324"/>
      <c r="H127" s="314"/>
      <c r="I127" s="314"/>
      <c r="J127" s="314"/>
      <c r="K127" s="314"/>
      <c r="L127" s="314"/>
      <c r="M127" s="314"/>
      <c r="N127" s="314"/>
      <c r="O127" s="314"/>
      <c r="P127" s="314"/>
      <c r="Q127" s="314"/>
      <c r="R127" s="314"/>
      <c r="S127" s="314"/>
      <c r="T127" s="314"/>
      <c r="U127" s="314"/>
      <c r="V127" s="314"/>
    </row>
    <row r="128" spans="1:22" ht="14.25" customHeight="1" x14ac:dyDescent="0.2">
      <c r="A128" s="314"/>
      <c r="B128" s="314"/>
      <c r="C128" s="314"/>
      <c r="D128" s="314"/>
      <c r="E128" s="314"/>
      <c r="F128" s="314"/>
      <c r="G128" s="324"/>
      <c r="H128" s="314"/>
      <c r="I128" s="314"/>
      <c r="J128" s="314"/>
      <c r="K128" s="314"/>
      <c r="L128" s="314"/>
      <c r="M128" s="314"/>
      <c r="N128" s="314"/>
      <c r="O128" s="314"/>
      <c r="P128" s="314"/>
      <c r="Q128" s="314"/>
      <c r="R128" s="314"/>
      <c r="S128" s="314"/>
      <c r="T128" s="314"/>
      <c r="U128" s="314"/>
      <c r="V128" s="314"/>
    </row>
    <row r="129" spans="1:22" ht="14.25" customHeight="1" x14ac:dyDescent="0.2">
      <c r="A129" s="314"/>
      <c r="B129" s="314"/>
      <c r="C129" s="314"/>
      <c r="D129" s="314"/>
      <c r="E129" s="314"/>
      <c r="F129" s="314"/>
      <c r="G129" s="324"/>
      <c r="H129" s="314"/>
      <c r="I129" s="314"/>
      <c r="J129" s="314"/>
      <c r="K129" s="314"/>
      <c r="L129" s="314"/>
      <c r="M129" s="314"/>
      <c r="N129" s="314"/>
      <c r="O129" s="314"/>
      <c r="P129" s="314"/>
      <c r="Q129" s="314"/>
      <c r="R129" s="314"/>
      <c r="S129" s="314"/>
      <c r="T129" s="314"/>
      <c r="U129" s="314"/>
      <c r="V129" s="314"/>
    </row>
    <row r="130" spans="1:22" ht="14.25" customHeight="1" x14ac:dyDescent="0.2">
      <c r="A130" s="314"/>
      <c r="B130" s="314"/>
      <c r="C130" s="314"/>
      <c r="D130" s="314"/>
      <c r="E130" s="314"/>
      <c r="F130" s="314"/>
      <c r="G130" s="324"/>
      <c r="H130" s="314"/>
      <c r="I130" s="314"/>
      <c r="J130" s="314"/>
      <c r="K130" s="314"/>
      <c r="L130" s="314"/>
      <c r="M130" s="314"/>
      <c r="N130" s="314"/>
      <c r="O130" s="314"/>
      <c r="P130" s="314"/>
      <c r="Q130" s="314"/>
      <c r="R130" s="314"/>
      <c r="S130" s="314"/>
      <c r="T130" s="314"/>
      <c r="U130" s="314"/>
      <c r="V130" s="314"/>
    </row>
    <row r="131" spans="1:22" ht="14.25" customHeight="1" x14ac:dyDescent="0.2">
      <c r="A131" s="314"/>
      <c r="B131" s="314"/>
      <c r="C131" s="314"/>
      <c r="D131" s="314"/>
      <c r="E131" s="314"/>
      <c r="F131" s="314"/>
      <c r="G131" s="324"/>
      <c r="H131" s="314"/>
      <c r="I131" s="314"/>
      <c r="J131" s="314"/>
      <c r="K131" s="314"/>
      <c r="L131" s="314"/>
      <c r="M131" s="314"/>
      <c r="N131" s="314"/>
      <c r="O131" s="314"/>
      <c r="P131" s="314"/>
      <c r="Q131" s="314"/>
      <c r="R131" s="314"/>
      <c r="S131" s="314"/>
      <c r="T131" s="314"/>
      <c r="U131" s="314"/>
      <c r="V131" s="314"/>
    </row>
    <row r="132" spans="1:22" ht="14.25" customHeight="1" x14ac:dyDescent="0.2">
      <c r="A132" s="314"/>
      <c r="B132" s="314"/>
      <c r="C132" s="314"/>
      <c r="D132" s="314"/>
      <c r="E132" s="314"/>
      <c r="F132" s="314"/>
      <c r="G132" s="324"/>
      <c r="H132" s="314"/>
      <c r="I132" s="314"/>
      <c r="J132" s="314"/>
      <c r="K132" s="314"/>
      <c r="L132" s="314"/>
      <c r="M132" s="314"/>
      <c r="N132" s="314"/>
      <c r="O132" s="314"/>
      <c r="P132" s="314"/>
      <c r="Q132" s="314"/>
      <c r="R132" s="314"/>
      <c r="S132" s="314"/>
      <c r="T132" s="314"/>
      <c r="U132" s="314"/>
      <c r="V132" s="314"/>
    </row>
    <row r="133" spans="1:22" ht="14.25" customHeight="1" x14ac:dyDescent="0.2">
      <c r="A133" s="314"/>
      <c r="B133" s="314"/>
      <c r="C133" s="314"/>
      <c r="D133" s="314"/>
      <c r="E133" s="314"/>
      <c r="F133" s="314"/>
      <c r="G133" s="324"/>
      <c r="H133" s="314"/>
      <c r="I133" s="314"/>
      <c r="J133" s="314"/>
      <c r="K133" s="314"/>
      <c r="L133" s="314"/>
      <c r="M133" s="314"/>
      <c r="N133" s="314"/>
      <c r="O133" s="314"/>
      <c r="P133" s="314"/>
      <c r="Q133" s="314"/>
      <c r="R133" s="314"/>
      <c r="S133" s="314"/>
      <c r="T133" s="314"/>
      <c r="U133" s="314"/>
      <c r="V133" s="314"/>
    </row>
    <row r="134" spans="1:22" ht="14.25" customHeight="1" x14ac:dyDescent="0.2">
      <c r="A134" s="314"/>
      <c r="B134" s="314"/>
      <c r="C134" s="314"/>
      <c r="D134" s="314"/>
      <c r="E134" s="314"/>
      <c r="F134" s="314"/>
      <c r="G134" s="324"/>
      <c r="H134" s="314"/>
      <c r="I134" s="314"/>
      <c r="J134" s="314"/>
      <c r="K134" s="314"/>
      <c r="L134" s="314"/>
      <c r="M134" s="314"/>
      <c r="N134" s="314"/>
      <c r="O134" s="314"/>
      <c r="P134" s="314"/>
      <c r="Q134" s="314"/>
      <c r="R134" s="314"/>
      <c r="S134" s="314"/>
      <c r="T134" s="314"/>
      <c r="U134" s="314"/>
      <c r="V134" s="314"/>
    </row>
    <row r="135" spans="1:22" ht="14.25" customHeight="1" x14ac:dyDescent="0.2">
      <c r="A135" s="314"/>
      <c r="B135" s="314"/>
      <c r="C135" s="314"/>
      <c r="D135" s="314"/>
      <c r="E135" s="314"/>
      <c r="F135" s="314"/>
      <c r="G135" s="324"/>
      <c r="H135" s="314"/>
      <c r="I135" s="314"/>
      <c r="J135" s="314"/>
      <c r="K135" s="314"/>
      <c r="L135" s="314"/>
      <c r="M135" s="314"/>
      <c r="N135" s="314"/>
      <c r="O135" s="314"/>
      <c r="P135" s="314"/>
      <c r="Q135" s="314"/>
      <c r="R135" s="314"/>
      <c r="S135" s="314"/>
      <c r="T135" s="314"/>
      <c r="U135" s="314"/>
      <c r="V135" s="314"/>
    </row>
    <row r="136" spans="1:22" ht="14.25" customHeight="1" x14ac:dyDescent="0.2">
      <c r="A136" s="314"/>
      <c r="B136" s="314"/>
      <c r="C136" s="314"/>
      <c r="D136" s="314"/>
      <c r="E136" s="314"/>
      <c r="F136" s="314"/>
      <c r="G136" s="324"/>
      <c r="H136" s="314"/>
      <c r="I136" s="314"/>
      <c r="J136" s="314"/>
      <c r="K136" s="314"/>
      <c r="L136" s="314"/>
      <c r="M136" s="314"/>
      <c r="N136" s="314"/>
      <c r="O136" s="314"/>
      <c r="P136" s="314"/>
      <c r="Q136" s="314"/>
      <c r="R136" s="314"/>
      <c r="S136" s="314"/>
      <c r="T136" s="314"/>
      <c r="U136" s="314"/>
      <c r="V136" s="314"/>
    </row>
    <row r="137" spans="1:22" ht="14.25" customHeight="1" x14ac:dyDescent="0.2">
      <c r="A137" s="314"/>
      <c r="B137" s="314"/>
      <c r="C137" s="314"/>
      <c r="D137" s="314"/>
      <c r="E137" s="314"/>
      <c r="F137" s="314"/>
      <c r="G137" s="324"/>
      <c r="H137" s="314"/>
      <c r="I137" s="314"/>
      <c r="J137" s="314"/>
      <c r="K137" s="314"/>
      <c r="L137" s="314"/>
      <c r="M137" s="314"/>
      <c r="N137" s="314"/>
      <c r="O137" s="314"/>
      <c r="P137" s="314"/>
      <c r="Q137" s="314"/>
      <c r="R137" s="314"/>
      <c r="S137" s="314"/>
      <c r="T137" s="314"/>
      <c r="U137" s="314"/>
      <c r="V137" s="314"/>
    </row>
    <row r="138" spans="1:22" ht="14.25" customHeight="1" x14ac:dyDescent="0.2">
      <c r="A138" s="314"/>
      <c r="B138" s="314"/>
      <c r="C138" s="314"/>
      <c r="D138" s="314"/>
      <c r="E138" s="314"/>
      <c r="F138" s="314"/>
      <c r="G138" s="324"/>
      <c r="H138" s="314"/>
      <c r="I138" s="314"/>
      <c r="J138" s="314"/>
      <c r="K138" s="314"/>
      <c r="L138" s="314"/>
      <c r="M138" s="314"/>
      <c r="N138" s="314"/>
      <c r="O138" s="314"/>
      <c r="P138" s="314"/>
      <c r="Q138" s="314"/>
      <c r="R138" s="314"/>
      <c r="S138" s="314"/>
      <c r="T138" s="314"/>
      <c r="U138" s="314"/>
      <c r="V138" s="314"/>
    </row>
    <row r="139" spans="1:22" ht="14.25" customHeight="1" x14ac:dyDescent="0.2">
      <c r="A139" s="314"/>
      <c r="B139" s="314"/>
      <c r="C139" s="314"/>
      <c r="D139" s="314"/>
      <c r="E139" s="314"/>
      <c r="F139" s="314"/>
      <c r="G139" s="324"/>
      <c r="H139" s="314"/>
      <c r="I139" s="314"/>
      <c r="J139" s="314"/>
      <c r="K139" s="314"/>
      <c r="L139" s="314"/>
      <c r="M139" s="314"/>
      <c r="N139" s="314"/>
      <c r="O139" s="314"/>
      <c r="P139" s="314"/>
      <c r="Q139" s="314"/>
      <c r="R139" s="314"/>
      <c r="S139" s="314"/>
      <c r="T139" s="314"/>
      <c r="U139" s="314"/>
      <c r="V139" s="314"/>
    </row>
    <row r="140" spans="1:22" ht="14.25" customHeight="1" x14ac:dyDescent="0.2">
      <c r="A140" s="314"/>
      <c r="B140" s="314"/>
      <c r="C140" s="314"/>
      <c r="D140" s="314"/>
      <c r="E140" s="314"/>
      <c r="F140" s="314"/>
      <c r="G140" s="324"/>
      <c r="H140" s="314"/>
      <c r="I140" s="314"/>
      <c r="J140" s="314"/>
      <c r="K140" s="314"/>
      <c r="L140" s="314"/>
      <c r="M140" s="314"/>
      <c r="N140" s="314"/>
      <c r="O140" s="314"/>
      <c r="P140" s="314"/>
      <c r="Q140" s="314"/>
      <c r="R140" s="314"/>
      <c r="S140" s="314"/>
      <c r="T140" s="314"/>
      <c r="U140" s="314"/>
      <c r="V140" s="314"/>
    </row>
    <row r="141" spans="1:22" ht="14.25" customHeight="1" x14ac:dyDescent="0.2">
      <c r="A141" s="314"/>
      <c r="B141" s="314"/>
      <c r="C141" s="314"/>
      <c r="D141" s="314"/>
      <c r="E141" s="314"/>
      <c r="F141" s="314"/>
      <c r="G141" s="324"/>
      <c r="H141" s="314"/>
      <c r="I141" s="314"/>
      <c r="J141" s="314"/>
      <c r="K141" s="314"/>
      <c r="L141" s="314"/>
      <c r="M141" s="314"/>
      <c r="N141" s="314"/>
      <c r="O141" s="314"/>
      <c r="P141" s="314"/>
      <c r="Q141" s="314"/>
      <c r="R141" s="314"/>
      <c r="S141" s="314"/>
      <c r="T141" s="314"/>
      <c r="U141" s="314"/>
      <c r="V141" s="314"/>
    </row>
    <row r="142" spans="1:22" ht="14.25" customHeight="1" x14ac:dyDescent="0.2">
      <c r="A142" s="314"/>
      <c r="B142" s="314"/>
      <c r="C142" s="314"/>
      <c r="D142" s="314"/>
      <c r="E142" s="314"/>
      <c r="F142" s="314"/>
      <c r="G142" s="324"/>
      <c r="H142" s="314"/>
      <c r="I142" s="314"/>
      <c r="J142" s="314"/>
      <c r="K142" s="314"/>
      <c r="L142" s="314"/>
      <c r="M142" s="314"/>
      <c r="N142" s="314"/>
      <c r="O142" s="314"/>
      <c r="P142" s="314"/>
      <c r="Q142" s="314"/>
      <c r="R142" s="314"/>
      <c r="S142" s="314"/>
      <c r="T142" s="314"/>
      <c r="U142" s="314"/>
      <c r="V142" s="314"/>
    </row>
    <row r="143" spans="1:22" ht="14.25" customHeight="1" x14ac:dyDescent="0.2">
      <c r="A143" s="314"/>
      <c r="B143" s="314"/>
      <c r="C143" s="314"/>
      <c r="D143" s="314"/>
      <c r="E143" s="314"/>
      <c r="F143" s="314"/>
      <c r="G143" s="324"/>
      <c r="H143" s="314"/>
      <c r="I143" s="314"/>
      <c r="J143" s="314"/>
      <c r="K143" s="314"/>
      <c r="L143" s="314"/>
      <c r="M143" s="314"/>
      <c r="N143" s="314"/>
      <c r="O143" s="314"/>
      <c r="P143" s="314"/>
      <c r="Q143" s="314"/>
      <c r="R143" s="314"/>
      <c r="S143" s="314"/>
      <c r="T143" s="314"/>
      <c r="U143" s="314"/>
      <c r="V143" s="314"/>
    </row>
    <row r="144" spans="1:22" ht="14.25" customHeight="1" x14ac:dyDescent="0.2">
      <c r="A144" s="314"/>
      <c r="B144" s="314"/>
      <c r="C144" s="314"/>
      <c r="D144" s="314"/>
      <c r="E144" s="314"/>
      <c r="F144" s="314"/>
      <c r="G144" s="324"/>
      <c r="H144" s="314"/>
      <c r="I144" s="314"/>
      <c r="J144" s="314"/>
      <c r="K144" s="314"/>
      <c r="L144" s="314"/>
      <c r="M144" s="314"/>
      <c r="N144" s="314"/>
      <c r="O144" s="314"/>
      <c r="P144" s="314"/>
      <c r="Q144" s="314"/>
      <c r="R144" s="314"/>
      <c r="S144" s="314"/>
      <c r="T144" s="314"/>
      <c r="U144" s="314"/>
      <c r="V144" s="314"/>
    </row>
    <row r="145" spans="1:22" ht="14.25" customHeight="1" x14ac:dyDescent="0.2">
      <c r="A145" s="314"/>
      <c r="B145" s="314"/>
      <c r="C145" s="314"/>
      <c r="D145" s="314"/>
      <c r="E145" s="314"/>
      <c r="F145" s="314"/>
      <c r="G145" s="324"/>
      <c r="H145" s="314"/>
      <c r="I145" s="314"/>
      <c r="J145" s="314"/>
      <c r="K145" s="314"/>
      <c r="L145" s="314"/>
      <c r="M145" s="314"/>
      <c r="N145" s="314"/>
      <c r="O145" s="314"/>
      <c r="P145" s="314"/>
      <c r="Q145" s="314"/>
      <c r="R145" s="314"/>
      <c r="S145" s="314"/>
      <c r="T145" s="314"/>
      <c r="U145" s="314"/>
      <c r="V145" s="314"/>
    </row>
    <row r="146" spans="1:22" ht="14.25" customHeight="1" x14ac:dyDescent="0.2">
      <c r="A146" s="314"/>
      <c r="B146" s="314"/>
      <c r="C146" s="314"/>
      <c r="D146" s="314"/>
      <c r="E146" s="314"/>
      <c r="F146" s="314"/>
      <c r="G146" s="324"/>
      <c r="H146" s="314"/>
      <c r="I146" s="314"/>
      <c r="J146" s="314"/>
      <c r="K146" s="314"/>
      <c r="L146" s="314"/>
      <c r="M146" s="314"/>
      <c r="N146" s="314"/>
      <c r="O146" s="314"/>
      <c r="P146" s="314"/>
      <c r="Q146" s="314"/>
      <c r="R146" s="314"/>
      <c r="S146" s="314"/>
      <c r="T146" s="314"/>
      <c r="U146" s="314"/>
      <c r="V146" s="314"/>
    </row>
    <row r="147" spans="1:22" ht="14.25" customHeight="1" x14ac:dyDescent="0.2">
      <c r="A147" s="314"/>
      <c r="B147" s="314"/>
      <c r="C147" s="314"/>
      <c r="D147" s="314"/>
      <c r="E147" s="314"/>
      <c r="F147" s="314"/>
      <c r="G147" s="324"/>
      <c r="H147" s="314"/>
      <c r="I147" s="314"/>
      <c r="J147" s="314"/>
      <c r="K147" s="314"/>
      <c r="L147" s="314"/>
      <c r="M147" s="314"/>
      <c r="N147" s="314"/>
      <c r="O147" s="314"/>
      <c r="P147" s="314"/>
      <c r="Q147" s="314"/>
      <c r="R147" s="314"/>
      <c r="S147" s="314"/>
      <c r="T147" s="314"/>
      <c r="U147" s="314"/>
      <c r="V147" s="314"/>
    </row>
    <row r="148" spans="1:22" ht="14.25" customHeight="1" x14ac:dyDescent="0.2">
      <c r="A148" s="314"/>
      <c r="B148" s="314"/>
      <c r="C148" s="314"/>
      <c r="D148" s="314"/>
      <c r="E148" s="314"/>
      <c r="F148" s="314"/>
      <c r="G148" s="324"/>
      <c r="H148" s="314"/>
      <c r="I148" s="314"/>
      <c r="J148" s="314"/>
      <c r="K148" s="314"/>
      <c r="L148" s="314"/>
      <c r="M148" s="314"/>
      <c r="N148" s="314"/>
      <c r="O148" s="314"/>
      <c r="P148" s="314"/>
      <c r="Q148" s="314"/>
      <c r="R148" s="314"/>
      <c r="S148" s="314"/>
      <c r="T148" s="314"/>
      <c r="U148" s="314"/>
      <c r="V148" s="314"/>
    </row>
    <row r="149" spans="1:22" ht="14.25" customHeight="1" x14ac:dyDescent="0.2">
      <c r="A149" s="314"/>
      <c r="B149" s="314"/>
      <c r="C149" s="314"/>
      <c r="D149" s="314"/>
      <c r="E149" s="314"/>
      <c r="F149" s="314"/>
      <c r="G149" s="324"/>
      <c r="H149" s="314"/>
      <c r="I149" s="314"/>
      <c r="J149" s="314"/>
      <c r="K149" s="314"/>
      <c r="L149" s="314"/>
      <c r="M149" s="314"/>
      <c r="N149" s="314"/>
      <c r="O149" s="314"/>
      <c r="P149" s="314"/>
      <c r="Q149" s="314"/>
      <c r="R149" s="314"/>
      <c r="S149" s="314"/>
      <c r="T149" s="314"/>
      <c r="U149" s="314"/>
      <c r="V149" s="314"/>
    </row>
    <row r="150" spans="1:22" ht="14.25" customHeight="1" x14ac:dyDescent="0.2">
      <c r="A150" s="314"/>
      <c r="B150" s="314"/>
      <c r="C150" s="314"/>
      <c r="D150" s="314"/>
      <c r="E150" s="314"/>
      <c r="F150" s="314"/>
      <c r="G150" s="324"/>
      <c r="H150" s="314"/>
      <c r="I150" s="314"/>
      <c r="J150" s="314"/>
      <c r="K150" s="314"/>
      <c r="L150" s="314"/>
      <c r="M150" s="314"/>
      <c r="N150" s="314"/>
      <c r="O150" s="314"/>
      <c r="P150" s="314"/>
      <c r="Q150" s="314"/>
      <c r="R150" s="314"/>
      <c r="S150" s="314"/>
      <c r="T150" s="314"/>
      <c r="U150" s="314"/>
      <c r="V150" s="314"/>
    </row>
    <row r="151" spans="1:22" ht="14.25" customHeight="1" x14ac:dyDescent="0.2">
      <c r="A151" s="314"/>
      <c r="B151" s="314"/>
      <c r="C151" s="314"/>
      <c r="D151" s="314"/>
      <c r="E151" s="314"/>
      <c r="F151" s="314"/>
      <c r="G151" s="324"/>
      <c r="H151" s="314"/>
      <c r="I151" s="314"/>
      <c r="J151" s="314"/>
      <c r="K151" s="314"/>
      <c r="L151" s="314"/>
      <c r="M151" s="314"/>
      <c r="N151" s="314"/>
      <c r="O151" s="314"/>
      <c r="P151" s="314"/>
      <c r="Q151" s="314"/>
      <c r="R151" s="314"/>
      <c r="S151" s="314"/>
      <c r="T151" s="314"/>
      <c r="U151" s="314"/>
      <c r="V151" s="314"/>
    </row>
    <row r="152" spans="1:22" ht="14.25" customHeight="1" x14ac:dyDescent="0.2">
      <c r="A152" s="314"/>
      <c r="B152" s="314"/>
      <c r="C152" s="314"/>
      <c r="D152" s="314"/>
      <c r="E152" s="314"/>
      <c r="F152" s="314"/>
      <c r="G152" s="324"/>
      <c r="H152" s="314"/>
      <c r="I152" s="314"/>
      <c r="J152" s="314"/>
      <c r="K152" s="314"/>
      <c r="L152" s="314"/>
      <c r="M152" s="314"/>
      <c r="N152" s="314"/>
      <c r="O152" s="314"/>
      <c r="P152" s="314"/>
      <c r="Q152" s="314"/>
      <c r="R152" s="314"/>
      <c r="S152" s="314"/>
      <c r="T152" s="314"/>
      <c r="U152" s="314"/>
      <c r="V152" s="314"/>
    </row>
    <row r="153" spans="1:22" ht="14.25" customHeight="1" x14ac:dyDescent="0.2">
      <c r="A153" s="314"/>
      <c r="B153" s="314"/>
      <c r="C153" s="314"/>
      <c r="D153" s="314"/>
      <c r="E153" s="314"/>
      <c r="F153" s="314"/>
      <c r="G153" s="324"/>
      <c r="H153" s="314"/>
      <c r="I153" s="314"/>
      <c r="J153" s="314"/>
      <c r="K153" s="314"/>
      <c r="L153" s="314"/>
      <c r="M153" s="314"/>
      <c r="N153" s="314"/>
      <c r="O153" s="314"/>
      <c r="P153" s="314"/>
      <c r="Q153" s="314"/>
      <c r="R153" s="314"/>
      <c r="S153" s="314"/>
      <c r="T153" s="314"/>
      <c r="U153" s="314"/>
      <c r="V153" s="314"/>
    </row>
    <row r="154" spans="1:22" ht="14.25" customHeight="1" x14ac:dyDescent="0.2">
      <c r="A154" s="314"/>
      <c r="B154" s="314"/>
      <c r="C154" s="314"/>
      <c r="D154" s="314"/>
      <c r="E154" s="314"/>
      <c r="F154" s="314"/>
      <c r="G154" s="324"/>
      <c r="H154" s="314"/>
      <c r="I154" s="314"/>
      <c r="J154" s="314"/>
      <c r="K154" s="314"/>
      <c r="L154" s="314"/>
      <c r="M154" s="314"/>
      <c r="N154" s="314"/>
      <c r="O154" s="314"/>
      <c r="P154" s="314"/>
      <c r="Q154" s="314"/>
      <c r="R154" s="314"/>
      <c r="S154" s="314"/>
      <c r="T154" s="314"/>
      <c r="U154" s="314"/>
      <c r="V154" s="314"/>
    </row>
    <row r="155" spans="1:22" ht="14.25" customHeight="1" x14ac:dyDescent="0.2">
      <c r="A155" s="314"/>
      <c r="B155" s="314"/>
      <c r="C155" s="314"/>
      <c r="D155" s="314"/>
      <c r="E155" s="314"/>
      <c r="F155" s="314"/>
      <c r="G155" s="324"/>
      <c r="H155" s="314"/>
      <c r="I155" s="314"/>
      <c r="J155" s="314"/>
      <c r="K155" s="314"/>
      <c r="L155" s="314"/>
      <c r="M155" s="314"/>
      <c r="N155" s="314"/>
      <c r="O155" s="314"/>
      <c r="P155" s="314"/>
      <c r="Q155" s="314"/>
      <c r="R155" s="314"/>
      <c r="S155" s="314"/>
      <c r="T155" s="314"/>
      <c r="U155" s="314"/>
      <c r="V155" s="314"/>
    </row>
    <row r="156" spans="1:22" ht="14.25" customHeight="1" x14ac:dyDescent="0.2">
      <c r="A156" s="314"/>
      <c r="B156" s="314"/>
      <c r="C156" s="314"/>
      <c r="D156" s="314"/>
      <c r="E156" s="314"/>
      <c r="F156" s="314"/>
      <c r="G156" s="324"/>
      <c r="H156" s="314"/>
      <c r="I156" s="314"/>
      <c r="J156" s="314"/>
      <c r="K156" s="314"/>
      <c r="L156" s="314"/>
      <c r="M156" s="314"/>
      <c r="N156" s="314"/>
      <c r="O156" s="314"/>
      <c r="P156" s="314"/>
      <c r="Q156" s="314"/>
      <c r="R156" s="314"/>
      <c r="S156" s="314"/>
      <c r="T156" s="314"/>
      <c r="U156" s="314"/>
      <c r="V156" s="314"/>
    </row>
    <row r="157" spans="1:22" ht="14.25" customHeight="1" x14ac:dyDescent="0.2">
      <c r="A157" s="314"/>
      <c r="B157" s="314"/>
      <c r="C157" s="314"/>
      <c r="D157" s="314"/>
      <c r="E157" s="314"/>
      <c r="F157" s="314"/>
      <c r="G157" s="324"/>
      <c r="H157" s="314"/>
      <c r="I157" s="314"/>
      <c r="J157" s="314"/>
      <c r="K157" s="314"/>
      <c r="L157" s="314"/>
      <c r="M157" s="314"/>
      <c r="N157" s="314"/>
      <c r="O157" s="314"/>
      <c r="P157" s="314"/>
      <c r="Q157" s="314"/>
      <c r="R157" s="314"/>
      <c r="S157" s="314"/>
      <c r="T157" s="314"/>
      <c r="U157" s="314"/>
      <c r="V157" s="314"/>
    </row>
    <row r="158" spans="1:22" ht="14.25" customHeight="1" x14ac:dyDescent="0.2">
      <c r="A158" s="314"/>
      <c r="B158" s="314"/>
      <c r="C158" s="314"/>
      <c r="D158" s="314"/>
      <c r="E158" s="314"/>
      <c r="F158" s="314"/>
      <c r="G158" s="324"/>
      <c r="H158" s="314"/>
      <c r="I158" s="314"/>
      <c r="J158" s="314"/>
      <c r="K158" s="314"/>
      <c r="L158" s="314"/>
      <c r="M158" s="314"/>
      <c r="N158" s="314"/>
      <c r="O158" s="314"/>
      <c r="P158" s="314"/>
      <c r="Q158" s="314"/>
      <c r="R158" s="314"/>
      <c r="S158" s="314"/>
      <c r="T158" s="314"/>
      <c r="U158" s="314"/>
      <c r="V158" s="314"/>
    </row>
    <row r="159" spans="1:22" ht="14.25" customHeight="1" x14ac:dyDescent="0.2">
      <c r="A159" s="314"/>
      <c r="B159" s="314"/>
      <c r="C159" s="314"/>
      <c r="D159" s="314"/>
      <c r="E159" s="314"/>
      <c r="F159" s="314"/>
      <c r="G159" s="324"/>
      <c r="H159" s="314"/>
      <c r="I159" s="314"/>
      <c r="J159" s="314"/>
      <c r="K159" s="314"/>
      <c r="L159" s="314"/>
      <c r="M159" s="314"/>
      <c r="N159" s="314"/>
      <c r="O159" s="314"/>
      <c r="P159" s="314"/>
      <c r="Q159" s="314"/>
      <c r="R159" s="314"/>
      <c r="S159" s="314"/>
      <c r="T159" s="314"/>
      <c r="U159" s="314"/>
      <c r="V159" s="314"/>
    </row>
    <row r="160" spans="1:22" ht="14.25" customHeight="1" x14ac:dyDescent="0.2">
      <c r="A160" s="314"/>
      <c r="B160" s="314"/>
      <c r="C160" s="314"/>
      <c r="D160" s="314"/>
      <c r="E160" s="314"/>
      <c r="F160" s="314"/>
      <c r="G160" s="324"/>
      <c r="H160" s="314"/>
      <c r="I160" s="314"/>
      <c r="J160" s="314"/>
      <c r="K160" s="314"/>
      <c r="L160" s="314"/>
      <c r="M160" s="314"/>
      <c r="N160" s="314"/>
      <c r="O160" s="314"/>
      <c r="P160" s="314"/>
      <c r="Q160" s="314"/>
      <c r="R160" s="314"/>
      <c r="S160" s="314"/>
      <c r="T160" s="314"/>
      <c r="U160" s="314"/>
      <c r="V160" s="314"/>
    </row>
    <row r="161" spans="1:22" ht="14.25" customHeight="1" x14ac:dyDescent="0.2">
      <c r="A161" s="314"/>
      <c r="B161" s="314"/>
      <c r="C161" s="314"/>
      <c r="D161" s="314"/>
      <c r="E161" s="314"/>
      <c r="F161" s="314"/>
      <c r="G161" s="324"/>
      <c r="H161" s="314"/>
      <c r="I161" s="314"/>
      <c r="J161" s="314"/>
      <c r="K161" s="314"/>
      <c r="L161" s="314"/>
      <c r="M161" s="314"/>
      <c r="N161" s="314"/>
      <c r="O161" s="314"/>
      <c r="P161" s="314"/>
      <c r="Q161" s="314"/>
      <c r="R161" s="314"/>
      <c r="S161" s="314"/>
      <c r="T161" s="314"/>
      <c r="U161" s="314"/>
      <c r="V161" s="314"/>
    </row>
    <row r="162" spans="1:22" ht="14.25" customHeight="1" x14ac:dyDescent="0.2">
      <c r="A162" s="314"/>
      <c r="B162" s="314"/>
      <c r="C162" s="314"/>
      <c r="D162" s="314"/>
      <c r="E162" s="314"/>
      <c r="F162" s="314"/>
      <c r="G162" s="324"/>
      <c r="H162" s="314"/>
      <c r="I162" s="314"/>
      <c r="J162" s="314"/>
      <c r="K162" s="314"/>
      <c r="L162" s="314"/>
      <c r="M162" s="314"/>
      <c r="N162" s="314"/>
      <c r="O162" s="314"/>
      <c r="P162" s="314"/>
      <c r="Q162" s="314"/>
      <c r="R162" s="314"/>
      <c r="S162" s="314"/>
      <c r="T162" s="314"/>
      <c r="U162" s="314"/>
      <c r="V162" s="314"/>
    </row>
    <row r="163" spans="1:22" ht="14.25" customHeight="1" x14ac:dyDescent="0.2">
      <c r="A163" s="314"/>
      <c r="B163" s="314"/>
      <c r="C163" s="314"/>
      <c r="D163" s="314"/>
      <c r="E163" s="314"/>
      <c r="F163" s="314"/>
      <c r="G163" s="324"/>
      <c r="H163" s="314"/>
      <c r="I163" s="314"/>
      <c r="J163" s="314"/>
      <c r="K163" s="314"/>
      <c r="L163" s="314"/>
      <c r="M163" s="314"/>
      <c r="N163" s="314"/>
      <c r="O163" s="314"/>
      <c r="P163" s="314"/>
      <c r="Q163" s="314"/>
      <c r="R163" s="314"/>
      <c r="S163" s="314"/>
      <c r="T163" s="314"/>
      <c r="U163" s="314"/>
      <c r="V163" s="314"/>
    </row>
    <row r="164" spans="1:22" ht="14.25" customHeight="1" x14ac:dyDescent="0.2">
      <c r="A164" s="314"/>
      <c r="B164" s="314"/>
      <c r="C164" s="314"/>
      <c r="D164" s="314"/>
      <c r="E164" s="314"/>
      <c r="F164" s="314"/>
      <c r="G164" s="324"/>
      <c r="H164" s="314"/>
      <c r="I164" s="314"/>
      <c r="J164" s="314"/>
      <c r="K164" s="314"/>
      <c r="L164" s="314"/>
      <c r="M164" s="314"/>
      <c r="N164" s="314"/>
      <c r="O164" s="314"/>
      <c r="P164" s="314"/>
      <c r="Q164" s="314"/>
      <c r="R164" s="314"/>
      <c r="S164" s="314"/>
      <c r="T164" s="314"/>
      <c r="U164" s="314"/>
      <c r="V164" s="314"/>
    </row>
    <row r="165" spans="1:22" ht="14.25" customHeight="1" x14ac:dyDescent="0.2">
      <c r="A165" s="314"/>
      <c r="B165" s="314"/>
      <c r="C165" s="314"/>
      <c r="D165" s="314"/>
      <c r="E165" s="314"/>
      <c r="F165" s="314"/>
      <c r="G165" s="324"/>
      <c r="H165" s="314"/>
      <c r="I165" s="314"/>
      <c r="J165" s="314"/>
      <c r="K165" s="314"/>
      <c r="L165" s="314"/>
      <c r="M165" s="314"/>
      <c r="N165" s="314"/>
      <c r="O165" s="314"/>
      <c r="P165" s="314"/>
      <c r="Q165" s="314"/>
      <c r="R165" s="314"/>
      <c r="S165" s="314"/>
      <c r="T165" s="314"/>
      <c r="U165" s="314"/>
      <c r="V165" s="314"/>
    </row>
    <row r="166" spans="1:22" ht="14.25" customHeight="1" x14ac:dyDescent="0.2">
      <c r="A166" s="314"/>
      <c r="B166" s="314"/>
      <c r="C166" s="314"/>
      <c r="D166" s="314"/>
      <c r="E166" s="314"/>
      <c r="F166" s="314"/>
      <c r="G166" s="324"/>
      <c r="H166" s="314"/>
      <c r="I166" s="314"/>
      <c r="J166" s="314"/>
      <c r="K166" s="314"/>
      <c r="L166" s="314"/>
      <c r="M166" s="314"/>
      <c r="N166" s="314"/>
      <c r="O166" s="314"/>
      <c r="P166" s="314"/>
      <c r="Q166" s="314"/>
      <c r="R166" s="314"/>
      <c r="S166" s="314"/>
      <c r="T166" s="314"/>
      <c r="U166" s="314"/>
      <c r="V166" s="314"/>
    </row>
    <row r="167" spans="1:22" ht="14.25" customHeight="1" x14ac:dyDescent="0.2">
      <c r="A167" s="314"/>
      <c r="B167" s="314"/>
      <c r="C167" s="314"/>
      <c r="D167" s="314"/>
      <c r="E167" s="314"/>
      <c r="F167" s="314"/>
      <c r="G167" s="324"/>
      <c r="H167" s="314"/>
      <c r="I167" s="314"/>
      <c r="J167" s="314"/>
      <c r="K167" s="314"/>
      <c r="L167" s="314"/>
      <c r="M167" s="314"/>
      <c r="N167" s="314"/>
      <c r="O167" s="314"/>
      <c r="P167" s="314"/>
      <c r="Q167" s="314"/>
      <c r="R167" s="314"/>
      <c r="S167" s="314"/>
      <c r="T167" s="314"/>
      <c r="U167" s="314"/>
      <c r="V167" s="314"/>
    </row>
    <row r="168" spans="1:22" ht="14.25" customHeight="1" x14ac:dyDescent="0.2">
      <c r="A168" s="314"/>
      <c r="B168" s="314"/>
      <c r="C168" s="314"/>
      <c r="D168" s="314"/>
      <c r="E168" s="314"/>
      <c r="F168" s="314"/>
      <c r="G168" s="324"/>
      <c r="H168" s="314"/>
      <c r="I168" s="314"/>
      <c r="J168" s="314"/>
      <c r="K168" s="314"/>
      <c r="L168" s="314"/>
      <c r="M168" s="314"/>
      <c r="N168" s="314"/>
      <c r="O168" s="314"/>
      <c r="P168" s="314"/>
      <c r="Q168" s="314"/>
      <c r="R168" s="314"/>
      <c r="S168" s="314"/>
      <c r="T168" s="314"/>
      <c r="U168" s="314"/>
      <c r="V168" s="314"/>
    </row>
    <row r="169" spans="1:22" ht="14.25" customHeight="1" x14ac:dyDescent="0.2">
      <c r="A169" s="314"/>
      <c r="B169" s="314"/>
      <c r="C169" s="314"/>
      <c r="D169" s="314"/>
      <c r="E169" s="314"/>
      <c r="F169" s="314"/>
      <c r="G169" s="324"/>
      <c r="H169" s="314"/>
      <c r="I169" s="314"/>
      <c r="J169" s="314"/>
      <c r="K169" s="314"/>
      <c r="L169" s="314"/>
      <c r="M169" s="314"/>
      <c r="N169" s="314"/>
      <c r="O169" s="314"/>
      <c r="P169" s="314"/>
      <c r="Q169" s="314"/>
      <c r="R169" s="314"/>
      <c r="S169" s="314"/>
      <c r="T169" s="314"/>
      <c r="U169" s="314"/>
      <c r="V169" s="314"/>
    </row>
    <row r="170" spans="1:22" ht="14.25" customHeight="1" x14ac:dyDescent="0.2">
      <c r="A170" s="314"/>
      <c r="B170" s="314"/>
      <c r="C170" s="314"/>
      <c r="D170" s="314"/>
      <c r="E170" s="314"/>
      <c r="F170" s="314"/>
      <c r="G170" s="324"/>
      <c r="H170" s="314"/>
      <c r="I170" s="314"/>
      <c r="J170" s="314"/>
      <c r="K170" s="314"/>
      <c r="L170" s="314"/>
      <c r="M170" s="314"/>
      <c r="N170" s="314"/>
      <c r="O170" s="314"/>
      <c r="P170" s="314"/>
      <c r="Q170" s="314"/>
      <c r="R170" s="314"/>
      <c r="S170" s="314"/>
      <c r="T170" s="314"/>
      <c r="U170" s="314"/>
      <c r="V170" s="314"/>
    </row>
    <row r="171" spans="1:22" ht="14.25" customHeight="1" x14ac:dyDescent="0.2">
      <c r="A171" s="314"/>
      <c r="B171" s="314"/>
      <c r="C171" s="314"/>
      <c r="D171" s="314"/>
      <c r="E171" s="314"/>
      <c r="F171" s="314"/>
      <c r="G171" s="324"/>
      <c r="H171" s="314"/>
      <c r="I171" s="314"/>
      <c r="J171" s="314"/>
      <c r="K171" s="314"/>
      <c r="L171" s="314"/>
      <c r="M171" s="314"/>
      <c r="N171" s="314"/>
      <c r="O171" s="314"/>
      <c r="P171" s="314"/>
      <c r="Q171" s="314"/>
      <c r="R171" s="314"/>
      <c r="S171" s="314"/>
      <c r="T171" s="314"/>
      <c r="U171" s="314"/>
      <c r="V171" s="314"/>
    </row>
    <row r="172" spans="1:22" ht="14.25" customHeight="1" x14ac:dyDescent="0.2">
      <c r="A172" s="314"/>
      <c r="B172" s="314"/>
      <c r="C172" s="314"/>
      <c r="D172" s="314"/>
      <c r="E172" s="314"/>
      <c r="F172" s="314"/>
      <c r="G172" s="324"/>
      <c r="H172" s="314"/>
      <c r="I172" s="314"/>
      <c r="J172" s="314"/>
      <c r="K172" s="314"/>
      <c r="L172" s="314"/>
      <c r="M172" s="314"/>
      <c r="N172" s="314"/>
      <c r="O172" s="314"/>
      <c r="P172" s="314"/>
      <c r="Q172" s="314"/>
      <c r="R172" s="314"/>
      <c r="S172" s="314"/>
      <c r="T172" s="314"/>
      <c r="U172" s="314"/>
      <c r="V172" s="314"/>
    </row>
    <row r="173" spans="1:22" ht="14.25" customHeight="1" x14ac:dyDescent="0.2">
      <c r="A173" s="314"/>
      <c r="B173" s="314"/>
      <c r="C173" s="314"/>
      <c r="D173" s="314"/>
      <c r="E173" s="314"/>
      <c r="F173" s="314"/>
      <c r="G173" s="324"/>
      <c r="H173" s="314"/>
      <c r="I173" s="314"/>
      <c r="J173" s="314"/>
      <c r="K173" s="314"/>
      <c r="L173" s="314"/>
      <c r="M173" s="314"/>
      <c r="N173" s="314"/>
      <c r="O173" s="314"/>
      <c r="P173" s="314"/>
      <c r="Q173" s="314"/>
      <c r="R173" s="314"/>
      <c r="S173" s="314"/>
      <c r="T173" s="314"/>
      <c r="U173" s="314"/>
      <c r="V173" s="314"/>
    </row>
    <row r="174" spans="1:22" ht="14.25" customHeight="1" x14ac:dyDescent="0.2">
      <c r="A174" s="314"/>
      <c r="B174" s="314"/>
      <c r="C174" s="314"/>
      <c r="D174" s="314"/>
      <c r="E174" s="314"/>
      <c r="F174" s="314"/>
      <c r="G174" s="324"/>
      <c r="H174" s="314"/>
      <c r="I174" s="314"/>
      <c r="J174" s="314"/>
      <c r="K174" s="314"/>
      <c r="L174" s="314"/>
      <c r="M174" s="314"/>
      <c r="N174" s="314"/>
      <c r="O174" s="314"/>
      <c r="P174" s="314"/>
      <c r="Q174" s="314"/>
      <c r="R174" s="314"/>
      <c r="S174" s="314"/>
      <c r="T174" s="314"/>
      <c r="U174" s="314"/>
      <c r="V174" s="314"/>
    </row>
    <row r="175" spans="1:22" ht="14.25" customHeight="1" x14ac:dyDescent="0.2">
      <c r="A175" s="314"/>
      <c r="B175" s="314"/>
      <c r="C175" s="314"/>
      <c r="D175" s="314"/>
      <c r="E175" s="314"/>
      <c r="F175" s="314"/>
      <c r="G175" s="324"/>
      <c r="H175" s="314"/>
      <c r="I175" s="314"/>
      <c r="J175" s="314"/>
      <c r="K175" s="314"/>
      <c r="L175" s="314"/>
      <c r="M175" s="314"/>
      <c r="N175" s="314"/>
      <c r="O175" s="314"/>
      <c r="P175" s="314"/>
      <c r="Q175" s="314"/>
      <c r="R175" s="314"/>
      <c r="S175" s="314"/>
      <c r="T175" s="314"/>
      <c r="U175" s="314"/>
      <c r="V175" s="314"/>
    </row>
    <row r="176" spans="1:22" ht="14.25" customHeight="1" x14ac:dyDescent="0.2">
      <c r="A176" s="314"/>
      <c r="B176" s="314"/>
      <c r="C176" s="314"/>
      <c r="D176" s="314"/>
      <c r="E176" s="314"/>
      <c r="F176" s="314"/>
      <c r="G176" s="324"/>
      <c r="H176" s="314"/>
      <c r="I176" s="314"/>
      <c r="J176" s="314"/>
      <c r="K176" s="314"/>
      <c r="L176" s="314"/>
      <c r="M176" s="314"/>
      <c r="N176" s="314"/>
      <c r="O176" s="314"/>
      <c r="P176" s="314"/>
      <c r="Q176" s="314"/>
      <c r="R176" s="314"/>
      <c r="S176" s="314"/>
      <c r="T176" s="314"/>
      <c r="U176" s="314"/>
      <c r="V176" s="314"/>
    </row>
    <row r="177" spans="1:22" ht="14.25" customHeight="1" x14ac:dyDescent="0.2">
      <c r="A177" s="314"/>
      <c r="B177" s="314"/>
      <c r="C177" s="314"/>
      <c r="D177" s="314"/>
      <c r="E177" s="314"/>
      <c r="F177" s="314"/>
      <c r="G177" s="324"/>
      <c r="H177" s="314"/>
      <c r="I177" s="314"/>
      <c r="J177" s="314"/>
      <c r="K177" s="314"/>
      <c r="L177" s="314"/>
      <c r="M177" s="314"/>
      <c r="N177" s="314"/>
      <c r="O177" s="314"/>
      <c r="P177" s="314"/>
      <c r="Q177" s="314"/>
      <c r="R177" s="314"/>
      <c r="S177" s="314"/>
      <c r="T177" s="314"/>
      <c r="U177" s="314"/>
      <c r="V177" s="314"/>
    </row>
    <row r="178" spans="1:22" ht="14.25" customHeight="1" x14ac:dyDescent="0.2">
      <c r="A178" s="314"/>
      <c r="B178" s="314"/>
      <c r="C178" s="314"/>
      <c r="D178" s="314"/>
      <c r="E178" s="314"/>
      <c r="F178" s="314"/>
      <c r="G178" s="324"/>
      <c r="H178" s="314"/>
      <c r="I178" s="314"/>
      <c r="J178" s="314"/>
      <c r="K178" s="314"/>
      <c r="L178" s="314"/>
      <c r="M178" s="314"/>
      <c r="N178" s="314"/>
      <c r="O178" s="314"/>
      <c r="P178" s="314"/>
      <c r="Q178" s="314"/>
      <c r="R178" s="314"/>
      <c r="S178" s="314"/>
      <c r="T178" s="314"/>
      <c r="U178" s="314"/>
      <c r="V178" s="314"/>
    </row>
    <row r="179" spans="1:22" ht="14.25" customHeight="1" x14ac:dyDescent="0.2">
      <c r="A179" s="314"/>
      <c r="B179" s="314"/>
      <c r="C179" s="314"/>
      <c r="D179" s="314"/>
      <c r="E179" s="314"/>
      <c r="F179" s="314"/>
      <c r="G179" s="324"/>
      <c r="H179" s="314"/>
      <c r="I179" s="314"/>
      <c r="J179" s="314"/>
      <c r="K179" s="314"/>
      <c r="L179" s="314"/>
      <c r="M179" s="314"/>
      <c r="N179" s="314"/>
      <c r="O179" s="314"/>
      <c r="P179" s="314"/>
      <c r="Q179" s="314"/>
      <c r="R179" s="314"/>
      <c r="S179" s="314"/>
      <c r="T179" s="314"/>
      <c r="U179" s="314"/>
      <c r="V179" s="314"/>
    </row>
    <row r="180" spans="1:22" ht="14.25" customHeight="1" x14ac:dyDescent="0.2">
      <c r="A180" s="314"/>
      <c r="B180" s="314"/>
      <c r="C180" s="314"/>
      <c r="D180" s="314"/>
      <c r="E180" s="314"/>
      <c r="F180" s="314"/>
      <c r="G180" s="324"/>
      <c r="H180" s="314"/>
      <c r="I180" s="314"/>
      <c r="J180" s="314"/>
      <c r="K180" s="314"/>
      <c r="L180" s="314"/>
      <c r="M180" s="314"/>
      <c r="N180" s="314"/>
      <c r="O180" s="314"/>
      <c r="P180" s="314"/>
      <c r="Q180" s="314"/>
      <c r="R180" s="314"/>
      <c r="S180" s="314"/>
      <c r="T180" s="314"/>
      <c r="U180" s="314"/>
      <c r="V180" s="314"/>
    </row>
    <row r="181" spans="1:22" ht="14.25" customHeight="1" x14ac:dyDescent="0.2">
      <c r="A181" s="314"/>
      <c r="B181" s="314"/>
      <c r="C181" s="314"/>
      <c r="D181" s="314"/>
      <c r="E181" s="314"/>
      <c r="F181" s="314"/>
      <c r="G181" s="324"/>
      <c r="H181" s="314"/>
      <c r="I181" s="314"/>
      <c r="J181" s="314"/>
      <c r="K181" s="314"/>
      <c r="L181" s="314"/>
      <c r="M181" s="314"/>
      <c r="N181" s="314"/>
      <c r="O181" s="314"/>
      <c r="P181" s="314"/>
      <c r="Q181" s="314"/>
      <c r="R181" s="314"/>
      <c r="S181" s="314"/>
      <c r="T181" s="314"/>
      <c r="U181" s="314"/>
      <c r="V181" s="314"/>
    </row>
    <row r="182" spans="1:22" ht="14.25" customHeight="1" x14ac:dyDescent="0.2">
      <c r="A182" s="314"/>
      <c r="B182" s="314"/>
      <c r="C182" s="314"/>
      <c r="D182" s="314"/>
      <c r="E182" s="314"/>
      <c r="F182" s="314"/>
      <c r="G182" s="324"/>
      <c r="H182" s="314"/>
      <c r="I182" s="314"/>
      <c r="J182" s="314"/>
      <c r="K182" s="314"/>
      <c r="L182" s="314"/>
      <c r="M182" s="314"/>
      <c r="N182" s="314"/>
      <c r="O182" s="314"/>
      <c r="P182" s="314"/>
      <c r="Q182" s="314"/>
      <c r="R182" s="314"/>
      <c r="S182" s="314"/>
      <c r="T182" s="314"/>
      <c r="U182" s="314"/>
      <c r="V182" s="314"/>
    </row>
    <row r="183" spans="1:22" ht="14.25" customHeight="1" x14ac:dyDescent="0.2">
      <c r="A183" s="314"/>
      <c r="B183" s="314"/>
      <c r="C183" s="314"/>
      <c r="D183" s="314"/>
      <c r="E183" s="314"/>
      <c r="F183" s="314"/>
      <c r="G183" s="324"/>
      <c r="H183" s="314"/>
      <c r="I183" s="314"/>
      <c r="J183" s="314"/>
      <c r="K183" s="314"/>
      <c r="L183" s="314"/>
      <c r="M183" s="314"/>
      <c r="N183" s="314"/>
      <c r="O183" s="314"/>
      <c r="P183" s="314"/>
      <c r="Q183" s="314"/>
      <c r="R183" s="314"/>
      <c r="S183" s="314"/>
      <c r="T183" s="314"/>
      <c r="U183" s="314"/>
      <c r="V183" s="314"/>
    </row>
    <row r="184" spans="1:22" ht="14.25" customHeight="1" x14ac:dyDescent="0.2">
      <c r="A184" s="314"/>
      <c r="B184" s="314"/>
      <c r="C184" s="314"/>
      <c r="D184" s="314"/>
      <c r="E184" s="314"/>
      <c r="F184" s="314"/>
      <c r="G184" s="324"/>
      <c r="H184" s="314"/>
      <c r="I184" s="314"/>
      <c r="J184" s="314"/>
      <c r="K184" s="314"/>
      <c r="L184" s="314"/>
      <c r="M184" s="314"/>
      <c r="N184" s="314"/>
      <c r="O184" s="314"/>
      <c r="P184" s="314"/>
      <c r="Q184" s="314"/>
      <c r="R184" s="314"/>
      <c r="S184" s="314"/>
      <c r="T184" s="314"/>
      <c r="U184" s="314"/>
      <c r="V184" s="314"/>
    </row>
    <row r="185" spans="1:22" ht="14.25" customHeight="1" x14ac:dyDescent="0.2">
      <c r="A185" s="314"/>
      <c r="B185" s="314"/>
      <c r="C185" s="314"/>
      <c r="D185" s="314"/>
      <c r="E185" s="314"/>
      <c r="F185" s="314"/>
      <c r="G185" s="324"/>
      <c r="H185" s="314"/>
      <c r="I185" s="314"/>
      <c r="J185" s="314"/>
      <c r="K185" s="314"/>
      <c r="L185" s="314"/>
      <c r="M185" s="314"/>
      <c r="N185" s="314"/>
      <c r="O185" s="314"/>
      <c r="P185" s="314"/>
      <c r="Q185" s="314"/>
      <c r="R185" s="314"/>
      <c r="S185" s="314"/>
      <c r="T185" s="314"/>
      <c r="U185" s="314"/>
      <c r="V185" s="314"/>
    </row>
    <row r="186" spans="1:22" ht="14.25" customHeight="1" x14ac:dyDescent="0.2">
      <c r="A186" s="314"/>
      <c r="B186" s="314"/>
      <c r="C186" s="314"/>
      <c r="D186" s="314"/>
      <c r="E186" s="314"/>
      <c r="F186" s="314"/>
      <c r="G186" s="324"/>
      <c r="H186" s="314"/>
      <c r="I186" s="314"/>
      <c r="J186" s="314"/>
      <c r="K186" s="314"/>
      <c r="L186" s="314"/>
      <c r="M186" s="314"/>
      <c r="N186" s="314"/>
      <c r="O186" s="314"/>
      <c r="P186" s="314"/>
      <c r="Q186" s="314"/>
      <c r="R186" s="314"/>
      <c r="S186" s="314"/>
      <c r="T186" s="314"/>
      <c r="U186" s="314"/>
      <c r="V186" s="314"/>
    </row>
    <row r="187" spans="1:22" ht="14.25" customHeight="1" x14ac:dyDescent="0.2">
      <c r="A187" s="314"/>
      <c r="B187" s="314"/>
      <c r="C187" s="314"/>
      <c r="D187" s="314"/>
      <c r="E187" s="314"/>
      <c r="F187" s="314"/>
      <c r="G187" s="324"/>
      <c r="H187" s="314"/>
      <c r="I187" s="314"/>
      <c r="J187" s="314"/>
      <c r="K187" s="314"/>
      <c r="L187" s="314"/>
      <c r="M187" s="314"/>
      <c r="N187" s="314"/>
      <c r="O187" s="314"/>
      <c r="P187" s="314"/>
      <c r="Q187" s="314"/>
      <c r="R187" s="314"/>
      <c r="S187" s="314"/>
      <c r="T187" s="314"/>
      <c r="U187" s="314"/>
      <c r="V187" s="314"/>
    </row>
    <row r="188" spans="1:22" ht="14.25" customHeight="1" x14ac:dyDescent="0.2">
      <c r="A188" s="314"/>
      <c r="B188" s="314"/>
      <c r="C188" s="314"/>
      <c r="D188" s="314"/>
      <c r="E188" s="314"/>
      <c r="F188" s="314"/>
      <c r="G188" s="324"/>
      <c r="H188" s="314"/>
      <c r="I188" s="314"/>
      <c r="J188" s="314"/>
      <c r="K188" s="314"/>
      <c r="L188" s="314"/>
      <c r="M188" s="314"/>
      <c r="N188" s="314"/>
      <c r="O188" s="314"/>
      <c r="P188" s="314"/>
      <c r="Q188" s="314"/>
      <c r="R188" s="314"/>
      <c r="S188" s="314"/>
      <c r="T188" s="314"/>
      <c r="U188" s="314"/>
      <c r="V188" s="314"/>
    </row>
    <row r="189" spans="1:22" ht="14.25" customHeight="1" x14ac:dyDescent="0.2">
      <c r="A189" s="314"/>
      <c r="B189" s="314"/>
      <c r="C189" s="314"/>
      <c r="D189" s="314"/>
      <c r="E189" s="314"/>
      <c r="F189" s="314"/>
      <c r="G189" s="324"/>
      <c r="H189" s="314"/>
      <c r="I189" s="314"/>
      <c r="J189" s="314"/>
      <c r="K189" s="314"/>
      <c r="L189" s="314"/>
      <c r="M189" s="314"/>
      <c r="N189" s="314"/>
      <c r="O189" s="314"/>
      <c r="P189" s="314"/>
      <c r="Q189" s="314"/>
      <c r="R189" s="314"/>
      <c r="S189" s="314"/>
      <c r="T189" s="314"/>
      <c r="U189" s="314"/>
      <c r="V189" s="314"/>
    </row>
    <row r="190" spans="1:22" ht="14.25" customHeight="1" x14ac:dyDescent="0.2">
      <c r="A190" s="314"/>
      <c r="B190" s="314"/>
      <c r="C190" s="314"/>
      <c r="D190" s="314"/>
      <c r="E190" s="314"/>
      <c r="F190" s="314"/>
      <c r="G190" s="324"/>
      <c r="H190" s="314"/>
      <c r="I190" s="314"/>
      <c r="J190" s="314"/>
      <c r="K190" s="314"/>
      <c r="L190" s="314"/>
      <c r="M190" s="314"/>
      <c r="N190" s="314"/>
      <c r="O190" s="314"/>
      <c r="P190" s="314"/>
      <c r="Q190" s="314"/>
      <c r="R190" s="314"/>
      <c r="S190" s="314"/>
      <c r="T190" s="314"/>
      <c r="U190" s="314"/>
      <c r="V190" s="314"/>
    </row>
    <row r="191" spans="1:22" ht="14.25" customHeight="1" x14ac:dyDescent="0.2">
      <c r="A191" s="314"/>
      <c r="B191" s="314"/>
      <c r="C191" s="314"/>
      <c r="D191" s="314"/>
      <c r="E191" s="314"/>
      <c r="F191" s="314"/>
      <c r="G191" s="324"/>
      <c r="H191" s="314"/>
      <c r="I191" s="314"/>
      <c r="J191" s="314"/>
      <c r="K191" s="314"/>
      <c r="L191" s="314"/>
      <c r="M191" s="314"/>
      <c r="N191" s="314"/>
      <c r="O191" s="314"/>
      <c r="P191" s="314"/>
      <c r="Q191" s="314"/>
      <c r="R191" s="314"/>
      <c r="S191" s="314"/>
      <c r="T191" s="314"/>
      <c r="U191" s="314"/>
      <c r="V191" s="314"/>
    </row>
    <row r="192" spans="1:22" ht="14.25" customHeight="1" x14ac:dyDescent="0.2">
      <c r="A192" s="314"/>
      <c r="B192" s="314"/>
      <c r="C192" s="314"/>
      <c r="D192" s="314"/>
      <c r="E192" s="314"/>
      <c r="F192" s="314"/>
      <c r="G192" s="324"/>
      <c r="H192" s="314"/>
      <c r="I192" s="314"/>
      <c r="J192" s="314"/>
      <c r="K192" s="314"/>
      <c r="L192" s="314"/>
      <c r="M192" s="314"/>
      <c r="N192" s="314"/>
      <c r="O192" s="314"/>
      <c r="P192" s="314"/>
      <c r="Q192" s="314"/>
      <c r="R192" s="314"/>
      <c r="S192" s="314"/>
      <c r="T192" s="314"/>
      <c r="U192" s="314"/>
      <c r="V192" s="314"/>
    </row>
    <row r="193" spans="1:22" ht="14.25" customHeight="1" x14ac:dyDescent="0.2">
      <c r="A193" s="314"/>
      <c r="B193" s="314"/>
      <c r="C193" s="314"/>
      <c r="D193" s="314"/>
      <c r="E193" s="314"/>
      <c r="F193" s="314"/>
      <c r="G193" s="324"/>
      <c r="H193" s="314"/>
      <c r="I193" s="314"/>
      <c r="J193" s="314"/>
      <c r="K193" s="314"/>
      <c r="L193" s="314"/>
      <c r="M193" s="314"/>
      <c r="N193" s="314"/>
      <c r="O193" s="314"/>
      <c r="P193" s="314"/>
      <c r="Q193" s="314"/>
      <c r="R193" s="314"/>
      <c r="S193" s="314"/>
      <c r="T193" s="314"/>
      <c r="U193" s="314"/>
      <c r="V193" s="314"/>
    </row>
    <row r="194" spans="1:22" ht="14.25" customHeight="1" x14ac:dyDescent="0.2">
      <c r="A194" s="314"/>
      <c r="B194" s="314"/>
      <c r="C194" s="314"/>
      <c r="D194" s="314"/>
      <c r="E194" s="314"/>
      <c r="F194" s="314"/>
      <c r="G194" s="324"/>
      <c r="H194" s="314"/>
      <c r="I194" s="314"/>
      <c r="J194" s="314"/>
      <c r="K194" s="314"/>
      <c r="L194" s="314"/>
      <c r="M194" s="314"/>
      <c r="N194" s="314"/>
      <c r="O194" s="314"/>
      <c r="P194" s="314"/>
      <c r="Q194" s="314"/>
      <c r="R194" s="314"/>
      <c r="S194" s="314"/>
      <c r="T194" s="314"/>
      <c r="U194" s="314"/>
      <c r="V194" s="314"/>
    </row>
    <row r="195" spans="1:22" ht="14.25" customHeight="1" x14ac:dyDescent="0.2">
      <c r="A195" s="314"/>
      <c r="B195" s="314"/>
      <c r="C195" s="314"/>
      <c r="D195" s="314"/>
      <c r="E195" s="314"/>
      <c r="F195" s="314"/>
      <c r="G195" s="324"/>
      <c r="H195" s="314"/>
      <c r="I195" s="314"/>
      <c r="J195" s="314"/>
      <c r="K195" s="314"/>
      <c r="L195" s="314"/>
      <c r="M195" s="314"/>
      <c r="N195" s="314"/>
      <c r="O195" s="314"/>
      <c r="P195" s="314"/>
      <c r="Q195" s="314"/>
      <c r="R195" s="314"/>
      <c r="S195" s="314"/>
      <c r="T195" s="314"/>
      <c r="U195" s="314"/>
      <c r="V195" s="314"/>
    </row>
    <row r="196" spans="1:22" ht="14.25" customHeight="1" x14ac:dyDescent="0.2">
      <c r="A196" s="314"/>
      <c r="B196" s="314"/>
      <c r="C196" s="314"/>
      <c r="D196" s="314"/>
      <c r="E196" s="314"/>
      <c r="F196" s="314"/>
      <c r="G196" s="324"/>
      <c r="H196" s="314"/>
      <c r="I196" s="314"/>
      <c r="J196" s="314"/>
      <c r="K196" s="314"/>
      <c r="L196" s="314"/>
      <c r="M196" s="314"/>
      <c r="N196" s="314"/>
      <c r="O196" s="314"/>
      <c r="P196" s="314"/>
      <c r="Q196" s="314"/>
      <c r="R196" s="314"/>
      <c r="S196" s="314"/>
      <c r="T196" s="314"/>
      <c r="U196" s="314"/>
      <c r="V196" s="314"/>
    </row>
    <row r="197" spans="1:22" ht="14.25" customHeight="1" x14ac:dyDescent="0.2">
      <c r="A197" s="314"/>
      <c r="B197" s="314"/>
      <c r="C197" s="314"/>
      <c r="D197" s="314"/>
      <c r="E197" s="314"/>
      <c r="F197" s="314"/>
      <c r="G197" s="324"/>
      <c r="H197" s="314"/>
      <c r="I197" s="314"/>
      <c r="J197" s="314"/>
      <c r="K197" s="314"/>
      <c r="L197" s="314"/>
      <c r="M197" s="314"/>
      <c r="N197" s="314"/>
      <c r="O197" s="314"/>
      <c r="P197" s="314"/>
      <c r="Q197" s="314"/>
      <c r="R197" s="314"/>
      <c r="S197" s="314"/>
      <c r="T197" s="314"/>
      <c r="U197" s="314"/>
      <c r="V197" s="314"/>
    </row>
    <row r="198" spans="1:22" ht="14.25" customHeight="1" x14ac:dyDescent="0.2">
      <c r="A198" s="314"/>
      <c r="B198" s="314"/>
      <c r="C198" s="314"/>
      <c r="D198" s="314"/>
      <c r="E198" s="314"/>
      <c r="F198" s="314"/>
      <c r="G198" s="324"/>
      <c r="H198" s="314"/>
      <c r="I198" s="314"/>
      <c r="J198" s="314"/>
      <c r="K198" s="314"/>
      <c r="L198" s="314"/>
      <c r="M198" s="314"/>
      <c r="N198" s="314"/>
      <c r="O198" s="314"/>
      <c r="P198" s="314"/>
      <c r="Q198" s="314"/>
      <c r="R198" s="314"/>
      <c r="S198" s="314"/>
      <c r="T198" s="314"/>
      <c r="U198" s="314"/>
      <c r="V198" s="314"/>
    </row>
    <row r="199" spans="1:22" ht="14.25" customHeight="1" x14ac:dyDescent="0.2">
      <c r="A199" s="314"/>
      <c r="B199" s="314"/>
      <c r="C199" s="314"/>
      <c r="D199" s="314"/>
      <c r="E199" s="314"/>
      <c r="F199" s="314"/>
      <c r="G199" s="324"/>
      <c r="H199" s="314"/>
      <c r="I199" s="314"/>
      <c r="J199" s="314"/>
      <c r="K199" s="314"/>
      <c r="L199" s="314"/>
      <c r="M199" s="314"/>
      <c r="N199" s="314"/>
      <c r="O199" s="314"/>
      <c r="P199" s="314"/>
      <c r="Q199" s="314"/>
      <c r="R199" s="314"/>
      <c r="S199" s="314"/>
      <c r="T199" s="314"/>
      <c r="U199" s="314"/>
      <c r="V199" s="314"/>
    </row>
    <row r="200" spans="1:22" ht="14.25" customHeight="1" x14ac:dyDescent="0.2">
      <c r="A200" s="314"/>
      <c r="B200" s="314"/>
      <c r="C200" s="314"/>
      <c r="D200" s="314"/>
      <c r="E200" s="314"/>
      <c r="F200" s="314"/>
      <c r="G200" s="324"/>
      <c r="H200" s="314"/>
      <c r="I200" s="314"/>
      <c r="J200" s="314"/>
      <c r="K200" s="314"/>
      <c r="L200" s="314"/>
      <c r="M200" s="314"/>
      <c r="N200" s="314"/>
      <c r="O200" s="314"/>
      <c r="P200" s="314"/>
      <c r="Q200" s="314"/>
      <c r="R200" s="314"/>
      <c r="S200" s="314"/>
      <c r="T200" s="314"/>
      <c r="U200" s="314"/>
      <c r="V200" s="314"/>
    </row>
    <row r="201" spans="1:22" ht="14.25" customHeight="1" x14ac:dyDescent="0.2">
      <c r="A201" s="314"/>
      <c r="B201" s="314"/>
      <c r="C201" s="314"/>
      <c r="D201" s="314"/>
      <c r="E201" s="314"/>
      <c r="F201" s="314"/>
      <c r="G201" s="324"/>
      <c r="H201" s="314"/>
      <c r="I201" s="314"/>
      <c r="J201" s="314"/>
      <c r="K201" s="314"/>
      <c r="L201" s="314"/>
      <c r="M201" s="314"/>
      <c r="N201" s="314"/>
      <c r="O201" s="314"/>
      <c r="P201" s="314"/>
      <c r="Q201" s="314"/>
      <c r="R201" s="314"/>
      <c r="S201" s="314"/>
      <c r="T201" s="314"/>
      <c r="U201" s="314"/>
      <c r="V201" s="314"/>
    </row>
    <row r="202" spans="1:22" ht="14.25" customHeight="1" x14ac:dyDescent="0.2">
      <c r="A202" s="314"/>
      <c r="B202" s="314"/>
      <c r="C202" s="314"/>
      <c r="D202" s="314"/>
      <c r="E202" s="314"/>
      <c r="F202" s="314"/>
      <c r="G202" s="324"/>
      <c r="H202" s="314"/>
      <c r="I202" s="314"/>
      <c r="J202" s="314"/>
      <c r="K202" s="314"/>
      <c r="L202" s="314"/>
      <c r="M202" s="314"/>
      <c r="N202" s="314"/>
      <c r="O202" s="314"/>
      <c r="P202" s="314"/>
      <c r="Q202" s="314"/>
      <c r="R202" s="314"/>
      <c r="S202" s="314"/>
      <c r="T202" s="314"/>
      <c r="U202" s="314"/>
      <c r="V202" s="314"/>
    </row>
    <row r="203" spans="1:22" ht="14.25" customHeight="1" x14ac:dyDescent="0.2">
      <c r="A203" s="314"/>
      <c r="B203" s="314"/>
      <c r="C203" s="314"/>
      <c r="D203" s="314"/>
      <c r="E203" s="314"/>
      <c r="F203" s="314"/>
      <c r="G203" s="324"/>
      <c r="H203" s="314"/>
      <c r="I203" s="314"/>
      <c r="J203" s="314"/>
      <c r="K203" s="314"/>
      <c r="L203" s="314"/>
      <c r="M203" s="314"/>
      <c r="N203" s="314"/>
      <c r="O203" s="314"/>
      <c r="P203" s="314"/>
      <c r="Q203" s="314"/>
      <c r="R203" s="314"/>
      <c r="S203" s="314"/>
      <c r="T203" s="314"/>
      <c r="U203" s="314"/>
      <c r="V203" s="314"/>
    </row>
    <row r="204" spans="1:22" ht="14.25" customHeight="1" x14ac:dyDescent="0.2">
      <c r="A204" s="314"/>
      <c r="B204" s="314"/>
      <c r="C204" s="314"/>
      <c r="D204" s="314"/>
      <c r="E204" s="314"/>
      <c r="F204" s="314"/>
      <c r="G204" s="324"/>
      <c r="H204" s="314"/>
      <c r="I204" s="314"/>
      <c r="J204" s="314"/>
      <c r="K204" s="314"/>
      <c r="L204" s="314"/>
      <c r="M204" s="314"/>
      <c r="N204" s="314"/>
      <c r="O204" s="314"/>
      <c r="P204" s="314"/>
      <c r="Q204" s="314"/>
      <c r="R204" s="314"/>
      <c r="S204" s="314"/>
      <c r="T204" s="314"/>
      <c r="U204" s="314"/>
      <c r="V204" s="314"/>
    </row>
    <row r="205" spans="1:22" ht="14.25" customHeight="1" x14ac:dyDescent="0.2">
      <c r="A205" s="314"/>
      <c r="B205" s="314"/>
      <c r="C205" s="314"/>
      <c r="D205" s="314"/>
      <c r="E205" s="314"/>
      <c r="F205" s="314"/>
      <c r="G205" s="324"/>
      <c r="H205" s="314"/>
      <c r="I205" s="314"/>
      <c r="J205" s="314"/>
      <c r="K205" s="314"/>
      <c r="L205" s="314"/>
      <c r="M205" s="314"/>
      <c r="N205" s="314"/>
      <c r="O205" s="314"/>
      <c r="P205" s="314"/>
      <c r="Q205" s="314"/>
      <c r="R205" s="314"/>
      <c r="S205" s="314"/>
      <c r="T205" s="314"/>
      <c r="U205" s="314"/>
      <c r="V205" s="314"/>
    </row>
    <row r="206" spans="1:22" ht="14.25" customHeight="1" x14ac:dyDescent="0.2">
      <c r="A206" s="314"/>
      <c r="B206" s="314"/>
      <c r="C206" s="314"/>
      <c r="D206" s="314"/>
      <c r="E206" s="314"/>
      <c r="F206" s="314"/>
      <c r="G206" s="324"/>
      <c r="H206" s="314"/>
      <c r="I206" s="314"/>
      <c r="J206" s="314"/>
      <c r="K206" s="314"/>
      <c r="L206" s="314"/>
      <c r="M206" s="314"/>
      <c r="N206" s="314"/>
      <c r="O206" s="314"/>
      <c r="P206" s="314"/>
      <c r="Q206" s="314"/>
      <c r="R206" s="314"/>
      <c r="S206" s="314"/>
      <c r="T206" s="314"/>
      <c r="U206" s="314"/>
      <c r="V206" s="314"/>
    </row>
    <row r="207" spans="1:22" ht="14.25" customHeight="1" x14ac:dyDescent="0.2">
      <c r="A207" s="314"/>
      <c r="B207" s="314"/>
      <c r="C207" s="314"/>
      <c r="D207" s="314"/>
      <c r="E207" s="314"/>
      <c r="F207" s="314"/>
      <c r="G207" s="324"/>
      <c r="H207" s="314"/>
      <c r="I207" s="314"/>
      <c r="J207" s="314"/>
      <c r="K207" s="314"/>
      <c r="L207" s="314"/>
      <c r="M207" s="314"/>
      <c r="N207" s="314"/>
      <c r="O207" s="314"/>
      <c r="P207" s="314"/>
      <c r="Q207" s="314"/>
      <c r="R207" s="314"/>
      <c r="S207" s="314"/>
      <c r="T207" s="314"/>
      <c r="U207" s="314"/>
      <c r="V207" s="314"/>
    </row>
    <row r="208" spans="1:22" ht="14.25" customHeight="1" x14ac:dyDescent="0.2">
      <c r="A208" s="314"/>
      <c r="B208" s="314"/>
      <c r="C208" s="314"/>
      <c r="D208" s="314"/>
      <c r="E208" s="314"/>
      <c r="F208" s="314"/>
      <c r="G208" s="324"/>
      <c r="H208" s="314"/>
      <c r="I208" s="314"/>
      <c r="J208" s="314"/>
      <c r="K208" s="314"/>
      <c r="L208" s="314"/>
      <c r="M208" s="314"/>
      <c r="N208" s="314"/>
      <c r="O208" s="314"/>
      <c r="P208" s="314"/>
      <c r="Q208" s="314"/>
      <c r="R208" s="314"/>
      <c r="S208" s="314"/>
      <c r="T208" s="314"/>
      <c r="U208" s="314"/>
      <c r="V208" s="314"/>
    </row>
    <row r="209" spans="1:22" ht="14.25" customHeight="1" x14ac:dyDescent="0.2">
      <c r="A209" s="314"/>
      <c r="B209" s="314"/>
      <c r="C209" s="314"/>
      <c r="D209" s="314"/>
      <c r="E209" s="314"/>
      <c r="F209" s="314"/>
      <c r="G209" s="324"/>
      <c r="H209" s="314"/>
      <c r="I209" s="314"/>
      <c r="J209" s="314"/>
      <c r="K209" s="314"/>
      <c r="L209" s="314"/>
      <c r="M209" s="314"/>
      <c r="N209" s="314"/>
      <c r="O209" s="314"/>
      <c r="P209" s="314"/>
      <c r="Q209" s="314"/>
      <c r="R209" s="314"/>
      <c r="S209" s="314"/>
      <c r="T209" s="314"/>
      <c r="U209" s="314"/>
      <c r="V209" s="314"/>
    </row>
    <row r="210" spans="1:22" ht="14.25" customHeight="1" x14ac:dyDescent="0.2">
      <c r="A210" s="314"/>
      <c r="B210" s="314"/>
      <c r="C210" s="314"/>
      <c r="D210" s="314"/>
      <c r="E210" s="314"/>
      <c r="F210" s="314"/>
      <c r="G210" s="324"/>
      <c r="H210" s="314"/>
      <c r="I210" s="314"/>
      <c r="J210" s="314"/>
      <c r="K210" s="314"/>
      <c r="L210" s="314"/>
      <c r="M210" s="314"/>
      <c r="N210" s="314"/>
      <c r="O210" s="314"/>
      <c r="P210" s="314"/>
      <c r="Q210" s="314"/>
      <c r="R210" s="314"/>
      <c r="S210" s="314"/>
      <c r="T210" s="314"/>
      <c r="U210" s="314"/>
      <c r="V210" s="314"/>
    </row>
    <row r="211" spans="1:22" ht="14.25" customHeight="1" x14ac:dyDescent="0.2">
      <c r="A211" s="314"/>
      <c r="B211" s="314"/>
      <c r="C211" s="314"/>
      <c r="D211" s="314"/>
      <c r="E211" s="314"/>
      <c r="F211" s="314"/>
      <c r="G211" s="324"/>
      <c r="H211" s="314"/>
      <c r="I211" s="314"/>
      <c r="J211" s="314"/>
      <c r="K211" s="314"/>
      <c r="L211" s="314"/>
      <c r="M211" s="314"/>
      <c r="N211" s="314"/>
      <c r="O211" s="314"/>
      <c r="P211" s="314"/>
      <c r="Q211" s="314"/>
      <c r="R211" s="314"/>
      <c r="S211" s="314"/>
      <c r="T211" s="314"/>
      <c r="U211" s="314"/>
      <c r="V211" s="314"/>
    </row>
    <row r="212" spans="1:22" ht="14.25" customHeight="1" x14ac:dyDescent="0.2">
      <c r="A212" s="314"/>
      <c r="B212" s="314"/>
      <c r="C212" s="314"/>
      <c r="D212" s="314"/>
      <c r="E212" s="314"/>
      <c r="F212" s="314"/>
      <c r="G212" s="324"/>
      <c r="H212" s="314"/>
      <c r="I212" s="314"/>
      <c r="J212" s="314"/>
      <c r="K212" s="314"/>
      <c r="L212" s="314"/>
      <c r="M212" s="314"/>
      <c r="N212" s="314"/>
      <c r="O212" s="314"/>
      <c r="P212" s="314"/>
      <c r="Q212" s="314"/>
      <c r="R212" s="314"/>
      <c r="S212" s="314"/>
      <c r="T212" s="314"/>
      <c r="U212" s="314"/>
      <c r="V212" s="314"/>
    </row>
    <row r="213" spans="1:22" ht="14.25" customHeight="1" x14ac:dyDescent="0.2">
      <c r="A213" s="314"/>
      <c r="B213" s="314"/>
      <c r="C213" s="314"/>
      <c r="D213" s="314"/>
      <c r="E213" s="314"/>
      <c r="F213" s="314"/>
      <c r="G213" s="324"/>
      <c r="H213" s="314"/>
      <c r="I213" s="314"/>
      <c r="J213" s="314"/>
      <c r="K213" s="314"/>
      <c r="L213" s="314"/>
      <c r="M213" s="314"/>
      <c r="N213" s="314"/>
      <c r="O213" s="314"/>
      <c r="P213" s="314"/>
      <c r="Q213" s="314"/>
      <c r="R213" s="314"/>
      <c r="S213" s="314"/>
      <c r="T213" s="314"/>
      <c r="U213" s="314"/>
      <c r="V213" s="314"/>
    </row>
    <row r="214" spans="1:22" ht="14.25" customHeight="1" x14ac:dyDescent="0.2">
      <c r="A214" s="314"/>
      <c r="B214" s="314"/>
      <c r="C214" s="314"/>
      <c r="D214" s="314"/>
      <c r="E214" s="314"/>
      <c r="F214" s="314"/>
      <c r="G214" s="324"/>
      <c r="H214" s="314"/>
      <c r="I214" s="314"/>
      <c r="J214" s="314"/>
      <c r="K214" s="314"/>
      <c r="L214" s="314"/>
      <c r="M214" s="314"/>
      <c r="N214" s="314"/>
      <c r="O214" s="314"/>
      <c r="P214" s="314"/>
      <c r="Q214" s="314"/>
      <c r="R214" s="314"/>
      <c r="S214" s="314"/>
      <c r="T214" s="314"/>
      <c r="U214" s="314"/>
      <c r="V214" s="314"/>
    </row>
    <row r="215" spans="1:22" ht="14.25" customHeight="1" x14ac:dyDescent="0.2">
      <c r="A215" s="314"/>
      <c r="B215" s="314"/>
      <c r="C215" s="314"/>
      <c r="D215" s="314"/>
      <c r="E215" s="314"/>
      <c r="F215" s="314"/>
      <c r="G215" s="324"/>
      <c r="H215" s="314"/>
      <c r="I215" s="314"/>
      <c r="J215" s="314"/>
      <c r="K215" s="314"/>
      <c r="L215" s="314"/>
      <c r="M215" s="314"/>
      <c r="N215" s="314"/>
      <c r="O215" s="314"/>
      <c r="P215" s="314"/>
      <c r="Q215" s="314"/>
      <c r="R215" s="314"/>
      <c r="S215" s="314"/>
      <c r="T215" s="314"/>
      <c r="U215" s="314"/>
      <c r="V215" s="314"/>
    </row>
    <row r="216" spans="1:22" ht="14.25" customHeight="1" x14ac:dyDescent="0.2">
      <c r="A216" s="314"/>
      <c r="B216" s="314"/>
      <c r="C216" s="314"/>
      <c r="D216" s="314"/>
      <c r="E216" s="314"/>
      <c r="F216" s="314"/>
      <c r="G216" s="324"/>
      <c r="H216" s="314"/>
      <c r="I216" s="314"/>
      <c r="J216" s="314"/>
      <c r="K216" s="314"/>
      <c r="L216" s="314"/>
      <c r="M216" s="314"/>
      <c r="N216" s="314"/>
      <c r="O216" s="314"/>
      <c r="P216" s="314"/>
      <c r="Q216" s="314"/>
      <c r="R216" s="314"/>
      <c r="S216" s="314"/>
      <c r="T216" s="314"/>
      <c r="U216" s="314"/>
      <c r="V216" s="314"/>
    </row>
    <row r="217" spans="1:22" ht="14.25" customHeight="1" x14ac:dyDescent="0.2">
      <c r="A217" s="314"/>
      <c r="B217" s="314"/>
      <c r="C217" s="314"/>
      <c r="D217" s="314"/>
      <c r="E217" s="314"/>
      <c r="F217" s="314"/>
      <c r="G217" s="324"/>
      <c r="H217" s="314"/>
      <c r="I217" s="314"/>
      <c r="J217" s="314"/>
      <c r="K217" s="314"/>
      <c r="L217" s="314"/>
      <c r="M217" s="314"/>
      <c r="N217" s="314"/>
      <c r="O217" s="314"/>
      <c r="P217" s="314"/>
      <c r="Q217" s="314"/>
      <c r="R217" s="314"/>
      <c r="S217" s="314"/>
      <c r="T217" s="314"/>
      <c r="U217" s="314"/>
      <c r="V217" s="314"/>
    </row>
    <row r="218" spans="1:22" ht="14.25" customHeight="1" x14ac:dyDescent="0.2">
      <c r="A218" s="314"/>
      <c r="B218" s="314"/>
      <c r="C218" s="314"/>
      <c r="D218" s="314"/>
      <c r="E218" s="314"/>
      <c r="F218" s="314"/>
      <c r="G218" s="324"/>
      <c r="H218" s="314"/>
      <c r="I218" s="314"/>
      <c r="J218" s="314"/>
      <c r="K218" s="314"/>
      <c r="L218" s="314"/>
      <c r="M218" s="314"/>
      <c r="N218" s="314"/>
      <c r="O218" s="314"/>
      <c r="P218" s="314"/>
      <c r="Q218" s="314"/>
      <c r="R218" s="314"/>
      <c r="S218" s="314"/>
      <c r="T218" s="314"/>
      <c r="U218" s="314"/>
      <c r="V218" s="314"/>
    </row>
    <row r="219" spans="1:22" ht="14.25" customHeight="1" x14ac:dyDescent="0.2">
      <c r="A219" s="314"/>
      <c r="B219" s="314"/>
      <c r="C219" s="314"/>
      <c r="D219" s="314"/>
      <c r="E219" s="314"/>
      <c r="F219" s="314"/>
      <c r="G219" s="324"/>
      <c r="H219" s="314"/>
      <c r="I219" s="314"/>
      <c r="J219" s="314"/>
      <c r="K219" s="314"/>
      <c r="L219" s="314"/>
      <c r="M219" s="314"/>
      <c r="N219" s="314"/>
      <c r="O219" s="314"/>
      <c r="P219" s="314"/>
      <c r="Q219" s="314"/>
      <c r="R219" s="314"/>
      <c r="S219" s="314"/>
      <c r="T219" s="314"/>
      <c r="U219" s="314"/>
      <c r="V219" s="314"/>
    </row>
    <row r="220" spans="1:22" ht="14.25" customHeight="1" x14ac:dyDescent="0.2">
      <c r="A220" s="314"/>
      <c r="B220" s="314"/>
      <c r="C220" s="314"/>
      <c r="D220" s="314"/>
      <c r="E220" s="314"/>
      <c r="F220" s="314"/>
      <c r="G220" s="324"/>
      <c r="H220" s="314"/>
      <c r="I220" s="314"/>
      <c r="J220" s="314"/>
      <c r="K220" s="314"/>
      <c r="L220" s="314"/>
      <c r="M220" s="314"/>
      <c r="N220" s="314"/>
      <c r="O220" s="314"/>
      <c r="P220" s="314"/>
      <c r="Q220" s="314"/>
      <c r="R220" s="314"/>
      <c r="S220" s="314"/>
      <c r="T220" s="314"/>
      <c r="U220" s="314"/>
      <c r="V220" s="314"/>
    </row>
    <row r="221" spans="1:22" ht="14.25" customHeight="1" x14ac:dyDescent="0.2">
      <c r="A221" s="314"/>
      <c r="B221" s="314"/>
      <c r="C221" s="314"/>
      <c r="D221" s="314"/>
      <c r="E221" s="314"/>
      <c r="F221" s="314"/>
      <c r="G221" s="324"/>
      <c r="H221" s="314"/>
      <c r="I221" s="314"/>
      <c r="J221" s="314"/>
      <c r="K221" s="314"/>
      <c r="L221" s="314"/>
      <c r="M221" s="314"/>
      <c r="N221" s="314"/>
      <c r="O221" s="314"/>
      <c r="P221" s="314"/>
      <c r="Q221" s="314"/>
      <c r="R221" s="314"/>
      <c r="S221" s="314"/>
      <c r="T221" s="314"/>
      <c r="U221" s="314"/>
      <c r="V221" s="314"/>
    </row>
    <row r="222" spans="1:22" ht="14.25" customHeight="1" x14ac:dyDescent="0.2">
      <c r="A222" s="314"/>
      <c r="B222" s="314"/>
      <c r="C222" s="314"/>
      <c r="D222" s="314"/>
      <c r="E222" s="314"/>
      <c r="F222" s="314"/>
      <c r="G222" s="324"/>
      <c r="H222" s="314"/>
      <c r="I222" s="314"/>
      <c r="J222" s="314"/>
      <c r="K222" s="314"/>
      <c r="L222" s="314"/>
      <c r="M222" s="314"/>
      <c r="N222" s="314"/>
      <c r="O222" s="314"/>
      <c r="P222" s="314"/>
      <c r="Q222" s="314"/>
      <c r="R222" s="314"/>
      <c r="S222" s="314"/>
      <c r="T222" s="314"/>
      <c r="U222" s="314"/>
      <c r="V222" s="314"/>
    </row>
    <row r="223" spans="1:22" ht="14.25" customHeight="1" x14ac:dyDescent="0.2">
      <c r="A223" s="314"/>
      <c r="B223" s="314"/>
      <c r="C223" s="314"/>
      <c r="D223" s="314"/>
      <c r="E223" s="314"/>
      <c r="F223" s="314"/>
      <c r="G223" s="324"/>
      <c r="H223" s="314"/>
      <c r="I223" s="314"/>
      <c r="J223" s="314"/>
      <c r="K223" s="314"/>
      <c r="L223" s="314"/>
      <c r="M223" s="314"/>
      <c r="N223" s="314"/>
      <c r="O223" s="314"/>
      <c r="P223" s="314"/>
      <c r="Q223" s="314"/>
      <c r="R223" s="314"/>
      <c r="S223" s="314"/>
      <c r="T223" s="314"/>
      <c r="U223" s="314"/>
      <c r="V223" s="314"/>
    </row>
    <row r="224" spans="1:22" ht="14.25" customHeight="1" x14ac:dyDescent="0.2">
      <c r="A224" s="314"/>
      <c r="B224" s="314"/>
      <c r="C224" s="314"/>
      <c r="D224" s="314"/>
      <c r="E224" s="314"/>
      <c r="F224" s="314"/>
      <c r="G224" s="324"/>
      <c r="H224" s="314"/>
      <c r="I224" s="314"/>
      <c r="J224" s="314"/>
      <c r="K224" s="314"/>
      <c r="L224" s="314"/>
      <c r="M224" s="314"/>
      <c r="N224" s="314"/>
      <c r="O224" s="314"/>
      <c r="P224" s="314"/>
      <c r="Q224" s="314"/>
      <c r="R224" s="314"/>
      <c r="S224" s="314"/>
      <c r="T224" s="314"/>
      <c r="U224" s="314"/>
      <c r="V224" s="314"/>
    </row>
    <row r="225" spans="1:22" ht="14.25" customHeight="1" x14ac:dyDescent="0.2">
      <c r="A225" s="314"/>
      <c r="B225" s="314"/>
      <c r="C225" s="314"/>
      <c r="D225" s="314"/>
      <c r="E225" s="314"/>
      <c r="F225" s="314"/>
      <c r="G225" s="324"/>
      <c r="H225" s="314"/>
      <c r="I225" s="314"/>
      <c r="J225" s="314"/>
      <c r="K225" s="314"/>
      <c r="L225" s="314"/>
      <c r="M225" s="314"/>
      <c r="N225" s="314"/>
      <c r="O225" s="314"/>
      <c r="P225" s="314"/>
      <c r="Q225" s="314"/>
      <c r="R225" s="314"/>
      <c r="S225" s="314"/>
      <c r="T225" s="314"/>
      <c r="U225" s="314"/>
      <c r="V225" s="314"/>
    </row>
    <row r="226" spans="1:22" ht="14.25" customHeight="1" x14ac:dyDescent="0.2">
      <c r="A226" s="314"/>
      <c r="B226" s="314"/>
      <c r="C226" s="314"/>
      <c r="D226" s="314"/>
      <c r="E226" s="314"/>
      <c r="F226" s="314"/>
      <c r="G226" s="324"/>
      <c r="H226" s="314"/>
      <c r="I226" s="314"/>
      <c r="J226" s="314"/>
      <c r="K226" s="314"/>
      <c r="L226" s="314"/>
      <c r="M226" s="314"/>
      <c r="N226" s="314"/>
      <c r="O226" s="314"/>
      <c r="P226" s="314"/>
      <c r="Q226" s="314"/>
      <c r="R226" s="314"/>
      <c r="S226" s="314"/>
      <c r="T226" s="314"/>
      <c r="U226" s="314"/>
      <c r="V226" s="314"/>
    </row>
    <row r="227" spans="1:22" ht="14.25" customHeight="1" x14ac:dyDescent="0.2">
      <c r="A227" s="314"/>
      <c r="B227" s="314"/>
      <c r="C227" s="314"/>
      <c r="D227" s="314"/>
      <c r="E227" s="314"/>
      <c r="F227" s="314"/>
      <c r="G227" s="324"/>
      <c r="H227" s="314"/>
      <c r="I227" s="314"/>
      <c r="J227" s="314"/>
      <c r="K227" s="314"/>
      <c r="L227" s="314"/>
      <c r="M227" s="314"/>
      <c r="N227" s="314"/>
      <c r="O227" s="314"/>
      <c r="P227" s="314"/>
      <c r="Q227" s="314"/>
      <c r="R227" s="314"/>
      <c r="S227" s="314"/>
      <c r="T227" s="314"/>
      <c r="U227" s="314"/>
      <c r="V227" s="314"/>
    </row>
    <row r="228" spans="1:22" ht="14.25" customHeight="1" x14ac:dyDescent="0.2">
      <c r="A228" s="314"/>
      <c r="B228" s="314"/>
      <c r="C228" s="314"/>
      <c r="D228" s="314"/>
      <c r="E228" s="314"/>
      <c r="F228" s="314"/>
      <c r="G228" s="324"/>
      <c r="H228" s="314"/>
      <c r="I228" s="314"/>
      <c r="J228" s="314"/>
      <c r="K228" s="314"/>
      <c r="L228" s="314"/>
      <c r="M228" s="314"/>
      <c r="N228" s="314"/>
      <c r="O228" s="314"/>
      <c r="P228" s="314"/>
      <c r="Q228" s="314"/>
      <c r="R228" s="314"/>
      <c r="S228" s="314"/>
      <c r="T228" s="314"/>
      <c r="U228" s="314"/>
      <c r="V228" s="314"/>
    </row>
    <row r="229" spans="1:22" ht="14.25" customHeight="1" x14ac:dyDescent="0.2">
      <c r="A229" s="314"/>
      <c r="B229" s="314"/>
      <c r="C229" s="314"/>
      <c r="D229" s="314"/>
      <c r="E229" s="314"/>
      <c r="F229" s="314"/>
      <c r="G229" s="324"/>
      <c r="H229" s="314"/>
      <c r="I229" s="314"/>
      <c r="J229" s="314"/>
      <c r="K229" s="314"/>
      <c r="L229" s="314"/>
      <c r="M229" s="314"/>
      <c r="N229" s="314"/>
      <c r="O229" s="314"/>
      <c r="P229" s="314"/>
      <c r="Q229" s="314"/>
      <c r="R229" s="314"/>
      <c r="S229" s="314"/>
      <c r="T229" s="314"/>
      <c r="U229" s="314"/>
      <c r="V229" s="314"/>
    </row>
    <row r="230" spans="1:22" ht="14.25" customHeight="1" x14ac:dyDescent="0.2">
      <c r="A230" s="314"/>
      <c r="B230" s="314"/>
      <c r="C230" s="314"/>
      <c r="D230" s="314"/>
      <c r="E230" s="314"/>
      <c r="F230" s="314"/>
      <c r="G230" s="324"/>
      <c r="H230" s="314"/>
      <c r="I230" s="314"/>
      <c r="J230" s="314"/>
      <c r="K230" s="314"/>
      <c r="L230" s="314"/>
      <c r="M230" s="314"/>
      <c r="N230" s="314"/>
      <c r="O230" s="314"/>
      <c r="P230" s="314"/>
      <c r="Q230" s="314"/>
      <c r="R230" s="314"/>
      <c r="S230" s="314"/>
      <c r="T230" s="314"/>
      <c r="U230" s="314"/>
      <c r="V230" s="314"/>
    </row>
    <row r="231" spans="1:22" ht="14.25" customHeight="1" x14ac:dyDescent="0.2">
      <c r="A231" s="314"/>
      <c r="B231" s="314"/>
      <c r="C231" s="314"/>
      <c r="D231" s="314"/>
      <c r="E231" s="314"/>
      <c r="F231" s="314"/>
      <c r="G231" s="324"/>
      <c r="H231" s="314"/>
      <c r="I231" s="314"/>
      <c r="J231" s="314"/>
      <c r="K231" s="314"/>
      <c r="L231" s="314"/>
      <c r="M231" s="314"/>
      <c r="N231" s="314"/>
      <c r="O231" s="314"/>
      <c r="P231" s="314"/>
      <c r="Q231" s="314"/>
      <c r="R231" s="314"/>
      <c r="S231" s="314"/>
      <c r="T231" s="314"/>
      <c r="U231" s="314"/>
      <c r="V231" s="314"/>
    </row>
    <row r="232" spans="1:22" ht="14.25" customHeight="1" x14ac:dyDescent="0.2">
      <c r="A232" s="314"/>
      <c r="B232" s="314"/>
      <c r="C232" s="314"/>
      <c r="D232" s="314"/>
      <c r="E232" s="314"/>
      <c r="F232" s="314"/>
      <c r="G232" s="324"/>
      <c r="H232" s="314"/>
      <c r="I232" s="314"/>
      <c r="J232" s="314"/>
      <c r="K232" s="314"/>
      <c r="L232" s="314"/>
      <c r="M232" s="314"/>
      <c r="N232" s="314"/>
      <c r="O232" s="314"/>
      <c r="P232" s="314"/>
      <c r="Q232" s="314"/>
      <c r="R232" s="314"/>
      <c r="S232" s="314"/>
      <c r="T232" s="314"/>
      <c r="U232" s="314"/>
      <c r="V232" s="314"/>
    </row>
    <row r="233" spans="1:22" ht="14.25" customHeight="1" x14ac:dyDescent="0.2">
      <c r="A233" s="314"/>
      <c r="B233" s="314"/>
      <c r="C233" s="314"/>
      <c r="D233" s="314"/>
      <c r="E233" s="314"/>
      <c r="F233" s="314"/>
      <c r="G233" s="324"/>
      <c r="H233" s="314"/>
      <c r="I233" s="314"/>
      <c r="J233" s="314"/>
      <c r="K233" s="314"/>
      <c r="L233" s="314"/>
      <c r="M233" s="314"/>
      <c r="N233" s="314"/>
      <c r="O233" s="314"/>
      <c r="P233" s="314"/>
      <c r="Q233" s="314"/>
      <c r="R233" s="314"/>
      <c r="S233" s="314"/>
      <c r="T233" s="314"/>
      <c r="U233" s="314"/>
      <c r="V233" s="314"/>
    </row>
    <row r="234" spans="1:22" ht="14.25" customHeight="1" x14ac:dyDescent="0.2">
      <c r="A234" s="314"/>
      <c r="B234" s="314"/>
      <c r="C234" s="314"/>
      <c r="D234" s="314"/>
      <c r="E234" s="314"/>
      <c r="F234" s="314"/>
      <c r="G234" s="324"/>
      <c r="H234" s="314"/>
      <c r="I234" s="314"/>
      <c r="J234" s="314"/>
      <c r="K234" s="314"/>
      <c r="L234" s="314"/>
      <c r="M234" s="314"/>
      <c r="N234" s="314"/>
      <c r="O234" s="314"/>
      <c r="P234" s="314"/>
      <c r="Q234" s="314"/>
      <c r="R234" s="314"/>
      <c r="S234" s="314"/>
      <c r="T234" s="314"/>
      <c r="U234" s="314"/>
      <c r="V234" s="314"/>
    </row>
    <row r="235" spans="1:22" ht="14.25" customHeight="1" x14ac:dyDescent="0.2">
      <c r="A235" s="314"/>
      <c r="B235" s="314"/>
      <c r="C235" s="314"/>
      <c r="D235" s="314"/>
      <c r="E235" s="314"/>
      <c r="F235" s="314"/>
      <c r="G235" s="324"/>
      <c r="H235" s="314"/>
      <c r="I235" s="314"/>
      <c r="J235" s="314"/>
      <c r="K235" s="314"/>
      <c r="L235" s="314"/>
      <c r="M235" s="314"/>
      <c r="N235" s="314"/>
      <c r="O235" s="314"/>
      <c r="P235" s="314"/>
      <c r="Q235" s="314"/>
      <c r="R235" s="314"/>
      <c r="S235" s="314"/>
      <c r="T235" s="314"/>
      <c r="U235" s="314"/>
      <c r="V235" s="314"/>
    </row>
    <row r="236" spans="1:22" ht="14.25" customHeight="1" x14ac:dyDescent="0.2">
      <c r="A236" s="314"/>
      <c r="B236" s="314"/>
      <c r="C236" s="314"/>
      <c r="D236" s="314"/>
      <c r="E236" s="314"/>
      <c r="F236" s="314"/>
      <c r="G236" s="324"/>
      <c r="H236" s="314"/>
      <c r="I236" s="314"/>
      <c r="J236" s="314"/>
      <c r="K236" s="314"/>
      <c r="L236" s="314"/>
      <c r="M236" s="314"/>
      <c r="N236" s="314"/>
      <c r="O236" s="314"/>
      <c r="P236" s="314"/>
      <c r="Q236" s="314"/>
      <c r="R236" s="314"/>
      <c r="S236" s="314"/>
      <c r="T236" s="314"/>
      <c r="U236" s="314"/>
      <c r="V236" s="314"/>
    </row>
    <row r="237" spans="1:22" ht="14.25" customHeight="1" x14ac:dyDescent="0.2">
      <c r="A237" s="314"/>
      <c r="B237" s="314"/>
      <c r="C237" s="314"/>
      <c r="D237" s="314"/>
      <c r="E237" s="314"/>
      <c r="F237" s="314"/>
      <c r="G237" s="324"/>
      <c r="H237" s="314"/>
      <c r="I237" s="314"/>
      <c r="J237" s="314"/>
      <c r="K237" s="314"/>
      <c r="L237" s="314"/>
      <c r="M237" s="314"/>
      <c r="N237" s="314"/>
      <c r="O237" s="314"/>
      <c r="P237" s="314"/>
      <c r="Q237" s="314"/>
      <c r="R237" s="314"/>
      <c r="S237" s="314"/>
      <c r="T237" s="314"/>
      <c r="U237" s="314"/>
      <c r="V237" s="314"/>
    </row>
    <row r="238" spans="1:22" ht="14.25" customHeight="1" x14ac:dyDescent="0.2">
      <c r="A238" s="314"/>
      <c r="B238" s="314"/>
      <c r="C238" s="314"/>
      <c r="D238" s="314"/>
      <c r="E238" s="314"/>
      <c r="F238" s="314"/>
      <c r="G238" s="324"/>
      <c r="H238" s="314"/>
      <c r="I238" s="314"/>
      <c r="J238" s="314"/>
      <c r="K238" s="314"/>
      <c r="L238" s="314"/>
      <c r="M238" s="314"/>
      <c r="N238" s="314"/>
      <c r="O238" s="314"/>
      <c r="P238" s="314"/>
      <c r="Q238" s="314"/>
      <c r="R238" s="314"/>
      <c r="S238" s="314"/>
      <c r="T238" s="314"/>
      <c r="U238" s="314"/>
      <c r="V238" s="314"/>
    </row>
    <row r="239" spans="1:22" ht="14.25" customHeight="1" x14ac:dyDescent="0.2">
      <c r="A239" s="314"/>
      <c r="B239" s="314"/>
      <c r="C239" s="314"/>
      <c r="D239" s="314"/>
      <c r="E239" s="314"/>
      <c r="F239" s="314"/>
      <c r="G239" s="324"/>
      <c r="H239" s="314"/>
      <c r="I239" s="314"/>
      <c r="J239" s="314"/>
      <c r="K239" s="314"/>
      <c r="L239" s="314"/>
      <c r="M239" s="314"/>
      <c r="N239" s="314"/>
      <c r="O239" s="314"/>
      <c r="P239" s="314"/>
      <c r="Q239" s="314"/>
      <c r="R239" s="314"/>
      <c r="S239" s="314"/>
      <c r="T239" s="314"/>
      <c r="U239" s="314"/>
      <c r="V239" s="314"/>
    </row>
    <row r="240" spans="1:22" ht="14.25" customHeight="1" x14ac:dyDescent="0.2">
      <c r="A240" s="314"/>
      <c r="B240" s="314"/>
      <c r="C240" s="314"/>
      <c r="D240" s="314"/>
      <c r="E240" s="314"/>
      <c r="F240" s="314"/>
      <c r="G240" s="324"/>
      <c r="H240" s="314"/>
      <c r="I240" s="314"/>
      <c r="J240" s="314"/>
      <c r="K240" s="314"/>
      <c r="L240" s="314"/>
      <c r="M240" s="314"/>
      <c r="N240" s="314"/>
      <c r="O240" s="314"/>
      <c r="P240" s="314"/>
      <c r="Q240" s="314"/>
      <c r="R240" s="314"/>
      <c r="S240" s="314"/>
      <c r="T240" s="314"/>
      <c r="U240" s="314"/>
      <c r="V240" s="314"/>
    </row>
    <row r="241" spans="1:22" ht="14.25" customHeight="1" x14ac:dyDescent="0.2">
      <c r="A241" s="314"/>
      <c r="B241" s="314"/>
      <c r="C241" s="314"/>
      <c r="D241" s="314"/>
      <c r="E241" s="314"/>
      <c r="F241" s="314"/>
      <c r="G241" s="324"/>
      <c r="H241" s="314"/>
      <c r="I241" s="314"/>
      <c r="J241" s="314"/>
      <c r="K241" s="314"/>
      <c r="L241" s="314"/>
      <c r="M241" s="314"/>
      <c r="N241" s="314"/>
      <c r="O241" s="314"/>
      <c r="P241" s="314"/>
      <c r="Q241" s="314"/>
      <c r="R241" s="314"/>
      <c r="S241" s="314"/>
      <c r="T241" s="314"/>
      <c r="U241" s="314"/>
      <c r="V241" s="314"/>
    </row>
    <row r="242" spans="1:22" ht="14.25" customHeight="1" x14ac:dyDescent="0.2">
      <c r="A242" s="314"/>
      <c r="B242" s="314"/>
      <c r="C242" s="314"/>
      <c r="D242" s="314"/>
      <c r="E242" s="314"/>
      <c r="F242" s="314"/>
      <c r="G242" s="324"/>
      <c r="H242" s="314"/>
      <c r="I242" s="314"/>
      <c r="J242" s="314"/>
      <c r="K242" s="314"/>
      <c r="L242" s="314"/>
      <c r="M242" s="314"/>
      <c r="N242" s="314"/>
      <c r="O242" s="314"/>
      <c r="P242" s="314"/>
      <c r="Q242" s="314"/>
      <c r="R242" s="314"/>
      <c r="S242" s="314"/>
      <c r="T242" s="314"/>
      <c r="U242" s="314"/>
      <c r="V242" s="314"/>
    </row>
    <row r="243" spans="1:22" ht="14.25" customHeight="1" x14ac:dyDescent="0.2">
      <c r="A243" s="314"/>
      <c r="B243" s="314"/>
      <c r="C243" s="314"/>
      <c r="D243" s="314"/>
      <c r="E243" s="314"/>
      <c r="F243" s="314"/>
      <c r="G243" s="324"/>
      <c r="H243" s="314"/>
      <c r="I243" s="314"/>
      <c r="J243" s="314"/>
      <c r="K243" s="314"/>
      <c r="L243" s="314"/>
      <c r="M243" s="314"/>
      <c r="N243" s="314"/>
      <c r="O243" s="314"/>
      <c r="P243" s="314"/>
      <c r="Q243" s="314"/>
      <c r="R243" s="314"/>
      <c r="S243" s="314"/>
      <c r="T243" s="314"/>
      <c r="U243" s="314"/>
      <c r="V243" s="314"/>
    </row>
    <row r="244" spans="1:22" ht="14.25" customHeight="1" x14ac:dyDescent="0.2">
      <c r="A244" s="314"/>
      <c r="B244" s="314"/>
      <c r="C244" s="314"/>
      <c r="D244" s="314"/>
      <c r="E244" s="314"/>
      <c r="F244" s="314"/>
      <c r="G244" s="324"/>
      <c r="H244" s="314"/>
      <c r="I244" s="314"/>
      <c r="J244" s="314"/>
      <c r="K244" s="314"/>
      <c r="L244" s="314"/>
      <c r="M244" s="314"/>
      <c r="N244" s="314"/>
      <c r="O244" s="314"/>
      <c r="P244" s="314"/>
      <c r="Q244" s="314"/>
      <c r="R244" s="314"/>
      <c r="S244" s="314"/>
      <c r="T244" s="314"/>
      <c r="U244" s="314"/>
      <c r="V244" s="314"/>
    </row>
    <row r="245" spans="1:22" ht="14.25" customHeight="1" x14ac:dyDescent="0.2">
      <c r="A245" s="314"/>
      <c r="B245" s="314"/>
      <c r="C245" s="314"/>
      <c r="D245" s="314"/>
      <c r="E245" s="314"/>
      <c r="F245" s="314"/>
      <c r="G245" s="324"/>
      <c r="H245" s="314"/>
      <c r="I245" s="314"/>
      <c r="J245" s="314"/>
      <c r="K245" s="314"/>
      <c r="L245" s="314"/>
      <c r="M245" s="314"/>
      <c r="N245" s="314"/>
      <c r="O245" s="314"/>
      <c r="P245" s="314"/>
      <c r="Q245" s="314"/>
      <c r="R245" s="314"/>
      <c r="S245" s="314"/>
      <c r="T245" s="314"/>
      <c r="U245" s="314"/>
      <c r="V245" s="314"/>
    </row>
    <row r="246" spans="1:22" ht="14.25" customHeight="1" x14ac:dyDescent="0.2">
      <c r="A246" s="314"/>
      <c r="B246" s="314"/>
      <c r="C246" s="314"/>
      <c r="D246" s="314"/>
      <c r="E246" s="314"/>
      <c r="F246" s="314"/>
      <c r="G246" s="324"/>
      <c r="H246" s="314"/>
      <c r="I246" s="314"/>
      <c r="J246" s="314"/>
      <c r="K246" s="314"/>
      <c r="L246" s="314"/>
      <c r="M246" s="314"/>
      <c r="N246" s="314"/>
      <c r="O246" s="314"/>
      <c r="P246" s="314"/>
      <c r="Q246" s="314"/>
      <c r="R246" s="314"/>
      <c r="S246" s="314"/>
      <c r="T246" s="314"/>
      <c r="U246" s="314"/>
      <c r="V246" s="314"/>
    </row>
    <row r="247" spans="1:22" ht="14.25" customHeight="1" x14ac:dyDescent="0.2">
      <c r="A247" s="314"/>
      <c r="B247" s="314"/>
      <c r="C247" s="314"/>
      <c r="D247" s="314"/>
      <c r="E247" s="314"/>
      <c r="F247" s="314"/>
      <c r="G247" s="324"/>
      <c r="H247" s="314"/>
      <c r="I247" s="314"/>
      <c r="J247" s="314"/>
      <c r="K247" s="314"/>
      <c r="L247" s="314"/>
      <c r="M247" s="314"/>
      <c r="N247" s="314"/>
      <c r="O247" s="314"/>
      <c r="P247" s="314"/>
      <c r="Q247" s="314"/>
      <c r="R247" s="314"/>
      <c r="S247" s="314"/>
      <c r="T247" s="314"/>
      <c r="U247" s="314"/>
      <c r="V247" s="314"/>
    </row>
    <row r="248" spans="1:22" ht="14.25" customHeight="1" x14ac:dyDescent="0.2">
      <c r="A248" s="314"/>
      <c r="B248" s="314"/>
      <c r="C248" s="314"/>
      <c r="D248" s="314"/>
      <c r="E248" s="314"/>
      <c r="F248" s="314"/>
      <c r="G248" s="324"/>
      <c r="H248" s="314"/>
      <c r="I248" s="314"/>
      <c r="J248" s="314"/>
      <c r="K248" s="314"/>
      <c r="L248" s="314"/>
      <c r="M248" s="314"/>
      <c r="N248" s="314"/>
      <c r="O248" s="314"/>
      <c r="P248" s="314"/>
      <c r="Q248" s="314"/>
      <c r="R248" s="314"/>
      <c r="S248" s="314"/>
      <c r="T248" s="314"/>
      <c r="U248" s="314"/>
      <c r="V248" s="314"/>
    </row>
    <row r="249" spans="1:22" ht="14.25" customHeight="1" x14ac:dyDescent="0.2">
      <c r="A249" s="314"/>
      <c r="B249" s="314"/>
      <c r="C249" s="314"/>
      <c r="D249" s="314"/>
      <c r="E249" s="314"/>
      <c r="F249" s="314"/>
      <c r="G249" s="324"/>
      <c r="H249" s="314"/>
      <c r="I249" s="314"/>
      <c r="J249" s="314"/>
      <c r="K249" s="314"/>
      <c r="L249" s="314"/>
      <c r="M249" s="314"/>
      <c r="N249" s="314"/>
      <c r="O249" s="314"/>
      <c r="P249" s="314"/>
      <c r="Q249" s="314"/>
      <c r="R249" s="314"/>
      <c r="S249" s="314"/>
      <c r="T249" s="314"/>
      <c r="U249" s="314"/>
      <c r="V249" s="314"/>
    </row>
    <row r="250" spans="1:22" ht="14.25" customHeight="1" x14ac:dyDescent="0.2">
      <c r="A250" s="314"/>
      <c r="B250" s="314"/>
      <c r="C250" s="314"/>
      <c r="D250" s="314"/>
      <c r="E250" s="314"/>
      <c r="F250" s="314"/>
      <c r="G250" s="324"/>
      <c r="H250" s="314"/>
      <c r="I250" s="314"/>
      <c r="J250" s="314"/>
      <c r="K250" s="314"/>
      <c r="L250" s="314"/>
      <c r="M250" s="314"/>
      <c r="N250" s="314"/>
      <c r="O250" s="314"/>
      <c r="P250" s="314"/>
      <c r="Q250" s="314"/>
      <c r="R250" s="314"/>
      <c r="S250" s="314"/>
      <c r="T250" s="314"/>
      <c r="U250" s="314"/>
      <c r="V250" s="314"/>
    </row>
    <row r="251" spans="1:22" ht="14.25" customHeight="1" x14ac:dyDescent="0.2">
      <c r="A251" s="314"/>
      <c r="B251" s="314"/>
      <c r="C251" s="314"/>
      <c r="D251" s="314"/>
      <c r="E251" s="314"/>
      <c r="F251" s="314"/>
      <c r="G251" s="324"/>
      <c r="H251" s="314"/>
      <c r="I251" s="314"/>
      <c r="J251" s="314"/>
      <c r="K251" s="314"/>
      <c r="L251" s="314"/>
      <c r="M251" s="314"/>
      <c r="N251" s="314"/>
      <c r="O251" s="314"/>
      <c r="P251" s="314"/>
      <c r="Q251" s="314"/>
      <c r="R251" s="314"/>
      <c r="S251" s="314"/>
      <c r="T251" s="314"/>
      <c r="U251" s="314"/>
      <c r="V251" s="314"/>
    </row>
    <row r="252" spans="1:22" ht="14.25" customHeight="1" x14ac:dyDescent="0.2">
      <c r="A252" s="314"/>
      <c r="B252" s="314"/>
      <c r="C252" s="314"/>
      <c r="D252" s="314"/>
      <c r="E252" s="314"/>
      <c r="F252" s="314"/>
      <c r="G252" s="324"/>
      <c r="H252" s="314"/>
      <c r="I252" s="314"/>
      <c r="J252" s="314"/>
      <c r="K252" s="314"/>
      <c r="L252" s="314"/>
      <c r="M252" s="314"/>
      <c r="N252" s="314"/>
      <c r="O252" s="314"/>
      <c r="P252" s="314"/>
      <c r="Q252" s="314"/>
      <c r="R252" s="314"/>
      <c r="S252" s="314"/>
      <c r="T252" s="314"/>
      <c r="U252" s="314"/>
      <c r="V252" s="314"/>
    </row>
    <row r="253" spans="1:22" ht="14.25" customHeight="1" x14ac:dyDescent="0.2">
      <c r="A253" s="314"/>
      <c r="B253" s="314"/>
      <c r="C253" s="314"/>
      <c r="D253" s="314"/>
      <c r="E253" s="314"/>
      <c r="F253" s="314"/>
      <c r="G253" s="324"/>
      <c r="H253" s="314"/>
      <c r="I253" s="314"/>
      <c r="J253" s="314"/>
      <c r="K253" s="314"/>
      <c r="L253" s="314"/>
      <c r="M253" s="314"/>
      <c r="N253" s="314"/>
      <c r="O253" s="314"/>
      <c r="P253" s="314"/>
      <c r="Q253" s="314"/>
      <c r="R253" s="314"/>
      <c r="S253" s="314"/>
      <c r="T253" s="314"/>
      <c r="U253" s="314"/>
      <c r="V253" s="314"/>
    </row>
    <row r="254" spans="1:22" ht="14.25" customHeight="1" x14ac:dyDescent="0.2">
      <c r="A254" s="314"/>
      <c r="B254" s="314"/>
      <c r="C254" s="314"/>
      <c r="D254" s="314"/>
      <c r="E254" s="314"/>
      <c r="F254" s="314"/>
      <c r="G254" s="324"/>
      <c r="H254" s="314"/>
      <c r="I254" s="314"/>
      <c r="J254" s="314"/>
      <c r="K254" s="314"/>
      <c r="L254" s="314"/>
      <c r="M254" s="314"/>
      <c r="N254" s="314"/>
      <c r="O254" s="314"/>
      <c r="P254" s="314"/>
      <c r="Q254" s="314"/>
      <c r="R254" s="314"/>
      <c r="S254" s="314"/>
      <c r="T254" s="314"/>
      <c r="U254" s="314"/>
      <c r="V254" s="314"/>
    </row>
    <row r="255" spans="1:22" ht="14.25" customHeight="1" x14ac:dyDescent="0.2">
      <c r="A255" s="314"/>
      <c r="B255" s="314"/>
      <c r="C255" s="314"/>
      <c r="D255" s="314"/>
      <c r="E255" s="314"/>
      <c r="F255" s="314"/>
      <c r="G255" s="324"/>
      <c r="H255" s="314"/>
      <c r="I255" s="314"/>
      <c r="J255" s="314"/>
      <c r="K255" s="314"/>
      <c r="L255" s="314"/>
      <c r="M255" s="314"/>
      <c r="N255" s="314"/>
      <c r="O255" s="314"/>
      <c r="P255" s="314"/>
      <c r="Q255" s="314"/>
      <c r="R255" s="314"/>
      <c r="S255" s="314"/>
      <c r="T255" s="314"/>
      <c r="U255" s="314"/>
      <c r="V255" s="314"/>
    </row>
    <row r="256" spans="1:22" ht="14.25" customHeight="1" x14ac:dyDescent="0.2">
      <c r="A256" s="314"/>
      <c r="B256" s="314"/>
      <c r="C256" s="314"/>
      <c r="D256" s="314"/>
      <c r="E256" s="314"/>
      <c r="F256" s="314"/>
      <c r="G256" s="324"/>
      <c r="H256" s="314"/>
      <c r="I256" s="314"/>
      <c r="J256" s="314"/>
      <c r="K256" s="314"/>
      <c r="L256" s="314"/>
      <c r="M256" s="314"/>
      <c r="N256" s="314"/>
      <c r="O256" s="314"/>
      <c r="P256" s="314"/>
      <c r="Q256" s="314"/>
      <c r="R256" s="314"/>
      <c r="S256" s="314"/>
      <c r="T256" s="314"/>
      <c r="U256" s="314"/>
      <c r="V256" s="314"/>
    </row>
    <row r="257" spans="1:22" ht="14.25" customHeight="1" x14ac:dyDescent="0.2">
      <c r="A257" s="314"/>
      <c r="B257" s="314"/>
      <c r="C257" s="314"/>
      <c r="D257" s="314"/>
      <c r="E257" s="314"/>
      <c r="F257" s="314"/>
      <c r="G257" s="324"/>
      <c r="H257" s="314"/>
      <c r="I257" s="314"/>
      <c r="J257" s="314"/>
      <c r="K257" s="314"/>
      <c r="L257" s="314"/>
      <c r="M257" s="314"/>
      <c r="N257" s="314"/>
      <c r="O257" s="314"/>
      <c r="P257" s="314"/>
      <c r="Q257" s="314"/>
      <c r="R257" s="314"/>
      <c r="S257" s="314"/>
      <c r="T257" s="314"/>
      <c r="U257" s="314"/>
      <c r="V257" s="314"/>
    </row>
    <row r="258" spans="1:22" ht="14.25" customHeight="1" x14ac:dyDescent="0.2">
      <c r="A258" s="314"/>
      <c r="B258" s="314"/>
      <c r="C258" s="314"/>
      <c r="D258" s="314"/>
      <c r="E258" s="314"/>
      <c r="F258" s="314"/>
      <c r="G258" s="324"/>
      <c r="H258" s="314"/>
      <c r="I258" s="314"/>
      <c r="J258" s="314"/>
      <c r="K258" s="314"/>
      <c r="L258" s="314"/>
      <c r="M258" s="314"/>
      <c r="N258" s="314"/>
      <c r="O258" s="314"/>
      <c r="P258" s="314"/>
      <c r="Q258" s="314"/>
      <c r="R258" s="314"/>
      <c r="S258" s="314"/>
      <c r="T258" s="314"/>
      <c r="U258" s="314"/>
      <c r="V258" s="314"/>
    </row>
    <row r="259" spans="1:22" ht="14.25" customHeight="1" x14ac:dyDescent="0.2">
      <c r="A259" s="314"/>
      <c r="B259" s="314"/>
      <c r="C259" s="314"/>
      <c r="D259" s="314"/>
      <c r="E259" s="314"/>
      <c r="F259" s="314"/>
      <c r="G259" s="324"/>
      <c r="H259" s="314"/>
      <c r="I259" s="314"/>
      <c r="J259" s="314"/>
      <c r="K259" s="314"/>
      <c r="L259" s="314"/>
      <c r="M259" s="314"/>
      <c r="N259" s="314"/>
      <c r="O259" s="314"/>
      <c r="P259" s="314"/>
      <c r="Q259" s="314"/>
      <c r="R259" s="314"/>
      <c r="S259" s="314"/>
      <c r="T259" s="314"/>
      <c r="U259" s="314"/>
      <c r="V259" s="314"/>
    </row>
    <row r="260" spans="1:22" ht="14.25" customHeight="1" x14ac:dyDescent="0.2">
      <c r="A260" s="314"/>
      <c r="B260" s="314"/>
      <c r="C260" s="314"/>
      <c r="D260" s="314"/>
      <c r="E260" s="314"/>
      <c r="F260" s="314"/>
      <c r="G260" s="324"/>
      <c r="H260" s="314"/>
      <c r="I260" s="314"/>
      <c r="J260" s="314"/>
      <c r="K260" s="314"/>
      <c r="L260" s="314"/>
      <c r="M260" s="314"/>
      <c r="N260" s="314"/>
      <c r="O260" s="314"/>
      <c r="P260" s="314"/>
      <c r="Q260" s="314"/>
      <c r="R260" s="314"/>
      <c r="S260" s="314"/>
      <c r="T260" s="314"/>
      <c r="U260" s="314"/>
      <c r="V260" s="314"/>
    </row>
    <row r="261" spans="1:22" ht="14.25" customHeight="1" x14ac:dyDescent="0.2">
      <c r="A261" s="314"/>
      <c r="B261" s="314"/>
      <c r="C261" s="314"/>
      <c r="D261" s="314"/>
      <c r="E261" s="314"/>
      <c r="F261" s="314"/>
      <c r="G261" s="324"/>
      <c r="H261" s="314"/>
      <c r="I261" s="314"/>
      <c r="J261" s="314"/>
      <c r="K261" s="314"/>
      <c r="L261" s="314"/>
      <c r="M261" s="314"/>
      <c r="N261" s="314"/>
      <c r="O261" s="314"/>
      <c r="P261" s="314"/>
      <c r="Q261" s="314"/>
      <c r="R261" s="314"/>
      <c r="S261" s="314"/>
      <c r="T261" s="314"/>
      <c r="U261" s="314"/>
      <c r="V261" s="314"/>
    </row>
    <row r="262" spans="1:22" ht="14.25" customHeight="1" x14ac:dyDescent="0.2">
      <c r="A262" s="314"/>
      <c r="B262" s="314"/>
      <c r="C262" s="314"/>
      <c r="D262" s="314"/>
      <c r="E262" s="314"/>
      <c r="F262" s="314"/>
      <c r="G262" s="324"/>
      <c r="H262" s="314"/>
      <c r="I262" s="314"/>
      <c r="J262" s="314"/>
      <c r="K262" s="314"/>
      <c r="L262" s="314"/>
      <c r="M262" s="314"/>
      <c r="N262" s="314"/>
      <c r="O262" s="314"/>
      <c r="P262" s="314"/>
      <c r="Q262" s="314"/>
      <c r="R262" s="314"/>
      <c r="S262" s="314"/>
      <c r="T262" s="314"/>
      <c r="U262" s="314"/>
      <c r="V262" s="314"/>
    </row>
    <row r="263" spans="1:22" ht="14.25" customHeight="1" x14ac:dyDescent="0.2">
      <c r="A263" s="314"/>
      <c r="B263" s="314"/>
      <c r="C263" s="314"/>
      <c r="D263" s="314"/>
      <c r="E263" s="314"/>
      <c r="F263" s="314"/>
      <c r="G263" s="324"/>
      <c r="H263" s="314"/>
      <c r="I263" s="314"/>
      <c r="J263" s="314"/>
      <c r="K263" s="314"/>
      <c r="L263" s="314"/>
      <c r="M263" s="314"/>
      <c r="N263" s="314"/>
      <c r="O263" s="314"/>
      <c r="P263" s="314"/>
      <c r="Q263" s="314"/>
      <c r="R263" s="314"/>
      <c r="S263" s="314"/>
      <c r="T263" s="314"/>
      <c r="U263" s="314"/>
      <c r="V263" s="314"/>
    </row>
    <row r="264" spans="1:22" ht="14.25" customHeight="1" x14ac:dyDescent="0.2">
      <c r="A264" s="314"/>
      <c r="B264" s="314"/>
      <c r="C264" s="314"/>
      <c r="D264" s="314"/>
      <c r="E264" s="314"/>
      <c r="F264" s="314"/>
      <c r="G264" s="324"/>
      <c r="H264" s="314"/>
      <c r="I264" s="314"/>
      <c r="J264" s="314"/>
      <c r="K264" s="314"/>
      <c r="L264" s="314"/>
      <c r="M264" s="314"/>
      <c r="N264" s="314"/>
      <c r="O264" s="314"/>
      <c r="P264" s="314"/>
      <c r="Q264" s="314"/>
      <c r="R264" s="314"/>
      <c r="S264" s="314"/>
      <c r="T264" s="314"/>
      <c r="U264" s="314"/>
      <c r="V264" s="314"/>
    </row>
    <row r="265" spans="1:22" ht="14.25" customHeight="1" x14ac:dyDescent="0.2">
      <c r="A265" s="314"/>
      <c r="B265" s="314"/>
      <c r="C265" s="314"/>
      <c r="D265" s="314"/>
      <c r="E265" s="314"/>
      <c r="F265" s="314"/>
      <c r="G265" s="324"/>
      <c r="H265" s="314"/>
      <c r="I265" s="314"/>
      <c r="J265" s="314"/>
      <c r="K265" s="314"/>
      <c r="L265" s="314"/>
      <c r="M265" s="314"/>
      <c r="N265" s="314"/>
      <c r="O265" s="314"/>
      <c r="P265" s="314"/>
      <c r="Q265" s="314"/>
      <c r="R265" s="314"/>
      <c r="S265" s="314"/>
      <c r="T265" s="314"/>
      <c r="U265" s="314"/>
      <c r="V265" s="314"/>
    </row>
    <row r="266" spans="1:22" ht="14.25" customHeight="1" x14ac:dyDescent="0.2">
      <c r="A266" s="314"/>
      <c r="B266" s="314"/>
      <c r="C266" s="314"/>
      <c r="D266" s="314"/>
      <c r="E266" s="314"/>
      <c r="F266" s="314"/>
      <c r="G266" s="324"/>
      <c r="H266" s="314"/>
      <c r="I266" s="314"/>
      <c r="J266" s="314"/>
      <c r="K266" s="314"/>
      <c r="L266" s="314"/>
      <c r="M266" s="314"/>
      <c r="N266" s="314"/>
      <c r="O266" s="314"/>
      <c r="P266" s="314"/>
      <c r="Q266" s="314"/>
      <c r="R266" s="314"/>
      <c r="S266" s="314"/>
      <c r="T266" s="314"/>
      <c r="U266" s="314"/>
      <c r="V266" s="314"/>
    </row>
    <row r="267" spans="1:22" ht="14.25" customHeight="1" x14ac:dyDescent="0.2">
      <c r="A267" s="314"/>
      <c r="B267" s="314"/>
      <c r="C267" s="314"/>
      <c r="D267" s="314"/>
      <c r="E267" s="314"/>
      <c r="F267" s="314"/>
      <c r="G267" s="324"/>
      <c r="H267" s="314"/>
      <c r="I267" s="314"/>
      <c r="J267" s="314"/>
      <c r="K267" s="314"/>
      <c r="L267" s="314"/>
      <c r="M267" s="314"/>
      <c r="N267" s="314"/>
      <c r="O267" s="314"/>
      <c r="P267" s="314"/>
      <c r="Q267" s="314"/>
      <c r="R267" s="314"/>
      <c r="S267" s="314"/>
      <c r="T267" s="314"/>
      <c r="U267" s="314"/>
      <c r="V267" s="314"/>
    </row>
    <row r="268" spans="1:22" ht="14.25" customHeight="1" x14ac:dyDescent="0.2">
      <c r="A268" s="314"/>
      <c r="B268" s="314"/>
      <c r="C268" s="314"/>
      <c r="D268" s="314"/>
      <c r="E268" s="314"/>
      <c r="F268" s="314"/>
      <c r="G268" s="324"/>
      <c r="H268" s="314"/>
      <c r="I268" s="314"/>
      <c r="J268" s="314"/>
      <c r="K268" s="314"/>
      <c r="L268" s="314"/>
      <c r="M268" s="314"/>
      <c r="N268" s="314"/>
      <c r="O268" s="314"/>
      <c r="P268" s="314"/>
      <c r="Q268" s="314"/>
      <c r="R268" s="314"/>
      <c r="S268" s="314"/>
      <c r="T268" s="314"/>
      <c r="U268" s="314"/>
      <c r="V268" s="314"/>
    </row>
    <row r="269" spans="1:22" ht="14.25" customHeight="1" x14ac:dyDescent="0.2">
      <c r="A269" s="314"/>
      <c r="B269" s="314"/>
      <c r="C269" s="314"/>
      <c r="D269" s="314"/>
      <c r="E269" s="314"/>
      <c r="F269" s="314"/>
      <c r="G269" s="324"/>
      <c r="H269" s="314"/>
      <c r="I269" s="314"/>
      <c r="J269" s="314"/>
      <c r="K269" s="314"/>
      <c r="L269" s="314"/>
      <c r="M269" s="314"/>
      <c r="N269" s="314"/>
      <c r="O269" s="314"/>
      <c r="P269" s="314"/>
      <c r="Q269" s="314"/>
      <c r="R269" s="314"/>
      <c r="S269" s="314"/>
      <c r="T269" s="314"/>
      <c r="U269" s="314"/>
      <c r="V269" s="314"/>
    </row>
    <row r="270" spans="1:22" ht="14.25" customHeight="1" x14ac:dyDescent="0.2">
      <c r="A270" s="314"/>
      <c r="B270" s="314"/>
      <c r="C270" s="314"/>
      <c r="D270" s="314"/>
      <c r="E270" s="314"/>
      <c r="F270" s="314"/>
      <c r="G270" s="324"/>
      <c r="H270" s="314"/>
      <c r="I270" s="314"/>
      <c r="J270" s="314"/>
      <c r="K270" s="314"/>
      <c r="L270" s="314"/>
      <c r="M270" s="314"/>
      <c r="N270" s="314"/>
      <c r="O270" s="314"/>
      <c r="P270" s="314"/>
      <c r="Q270" s="314"/>
      <c r="R270" s="314"/>
      <c r="S270" s="314"/>
      <c r="T270" s="314"/>
      <c r="U270" s="314"/>
      <c r="V270" s="314"/>
    </row>
    <row r="271" spans="1:22" ht="14.25" customHeight="1" x14ac:dyDescent="0.2">
      <c r="A271" s="314"/>
      <c r="B271" s="314"/>
      <c r="C271" s="314"/>
      <c r="D271" s="314"/>
      <c r="E271" s="314"/>
      <c r="F271" s="314"/>
      <c r="G271" s="324"/>
      <c r="H271" s="314"/>
      <c r="I271" s="314"/>
      <c r="J271" s="314"/>
      <c r="K271" s="314"/>
      <c r="L271" s="314"/>
      <c r="M271" s="314"/>
      <c r="N271" s="314"/>
      <c r="O271" s="314"/>
      <c r="P271" s="314"/>
      <c r="Q271" s="314"/>
      <c r="R271" s="314"/>
      <c r="S271" s="314"/>
      <c r="T271" s="314"/>
      <c r="U271" s="314"/>
      <c r="V271" s="314"/>
    </row>
    <row r="272" spans="1:22" ht="14.25" customHeight="1" x14ac:dyDescent="0.2">
      <c r="A272" s="314"/>
      <c r="B272" s="314"/>
      <c r="C272" s="314"/>
      <c r="D272" s="314"/>
      <c r="E272" s="314"/>
      <c r="F272" s="314"/>
      <c r="G272" s="324"/>
      <c r="H272" s="314"/>
      <c r="I272" s="314"/>
      <c r="J272" s="314"/>
      <c r="K272" s="314"/>
      <c r="L272" s="314"/>
      <c r="M272" s="314"/>
      <c r="N272" s="314"/>
      <c r="O272" s="314"/>
      <c r="P272" s="314"/>
      <c r="Q272" s="314"/>
      <c r="R272" s="314"/>
      <c r="S272" s="314"/>
      <c r="T272" s="314"/>
      <c r="U272" s="314"/>
      <c r="V272" s="314"/>
    </row>
    <row r="273" spans="1:22" ht="14.25" customHeight="1" x14ac:dyDescent="0.2">
      <c r="A273" s="314"/>
      <c r="B273" s="314"/>
      <c r="C273" s="314"/>
      <c r="D273" s="314"/>
      <c r="E273" s="314"/>
      <c r="F273" s="314"/>
      <c r="G273" s="324"/>
      <c r="H273" s="314"/>
      <c r="I273" s="314"/>
      <c r="J273" s="314"/>
      <c r="K273" s="314"/>
      <c r="L273" s="314"/>
      <c r="M273" s="314"/>
      <c r="N273" s="314"/>
      <c r="O273" s="314"/>
      <c r="P273" s="314"/>
      <c r="Q273" s="314"/>
      <c r="R273" s="314"/>
      <c r="S273" s="314"/>
      <c r="T273" s="314"/>
      <c r="U273" s="314"/>
      <c r="V273" s="314"/>
    </row>
    <row r="274" spans="1:22" ht="14.25" customHeight="1" x14ac:dyDescent="0.2">
      <c r="A274" s="314"/>
      <c r="B274" s="314"/>
      <c r="C274" s="314"/>
      <c r="D274" s="314"/>
      <c r="E274" s="314"/>
      <c r="F274" s="314"/>
      <c r="G274" s="324"/>
      <c r="H274" s="314"/>
      <c r="I274" s="314"/>
      <c r="J274" s="314"/>
      <c r="K274" s="314"/>
      <c r="L274" s="314"/>
      <c r="M274" s="314"/>
      <c r="N274" s="314"/>
      <c r="O274" s="314"/>
      <c r="P274" s="314"/>
      <c r="Q274" s="314"/>
      <c r="R274" s="314"/>
      <c r="S274" s="314"/>
      <c r="T274" s="314"/>
      <c r="U274" s="314"/>
      <c r="V274" s="314"/>
    </row>
    <row r="275" spans="1:22" ht="14.25" customHeight="1" x14ac:dyDescent="0.2">
      <c r="A275" s="314"/>
      <c r="B275" s="314"/>
      <c r="C275" s="314"/>
      <c r="D275" s="314"/>
      <c r="E275" s="314"/>
      <c r="F275" s="314"/>
      <c r="G275" s="324"/>
      <c r="H275" s="314"/>
      <c r="I275" s="314"/>
      <c r="J275" s="314"/>
      <c r="K275" s="314"/>
      <c r="L275" s="314"/>
      <c r="M275" s="314"/>
      <c r="N275" s="314"/>
      <c r="O275" s="314"/>
      <c r="P275" s="314"/>
      <c r="Q275" s="314"/>
      <c r="R275" s="314"/>
      <c r="S275" s="314"/>
      <c r="T275" s="314"/>
      <c r="U275" s="314"/>
      <c r="V275" s="314"/>
    </row>
    <row r="276" spans="1:22" ht="14.25" customHeight="1" x14ac:dyDescent="0.2">
      <c r="A276" s="314"/>
      <c r="B276" s="314"/>
      <c r="C276" s="314"/>
      <c r="D276" s="314"/>
      <c r="E276" s="314"/>
      <c r="F276" s="314"/>
      <c r="G276" s="324"/>
      <c r="H276" s="314"/>
      <c r="I276" s="314"/>
      <c r="J276" s="314"/>
      <c r="K276" s="314"/>
      <c r="L276" s="314"/>
      <c r="M276" s="314"/>
      <c r="N276" s="314"/>
      <c r="O276" s="314"/>
      <c r="P276" s="314"/>
      <c r="Q276" s="314"/>
      <c r="R276" s="314"/>
      <c r="S276" s="314"/>
      <c r="T276" s="314"/>
      <c r="U276" s="314"/>
      <c r="V276" s="314"/>
    </row>
    <row r="277" spans="1:22" ht="14.25" customHeight="1" x14ac:dyDescent="0.2">
      <c r="A277" s="314"/>
      <c r="B277" s="314"/>
      <c r="C277" s="314"/>
      <c r="D277" s="314"/>
      <c r="E277" s="314"/>
      <c r="F277" s="314"/>
      <c r="G277" s="324"/>
      <c r="H277" s="314"/>
      <c r="I277" s="314"/>
      <c r="J277" s="314"/>
      <c r="K277" s="314"/>
      <c r="L277" s="314"/>
      <c r="M277" s="314"/>
      <c r="N277" s="314"/>
      <c r="O277" s="314"/>
      <c r="P277" s="314"/>
      <c r="Q277" s="314"/>
      <c r="R277" s="314"/>
      <c r="S277" s="314"/>
      <c r="T277" s="314"/>
      <c r="U277" s="314"/>
      <c r="V277" s="314"/>
    </row>
    <row r="278" spans="1:22" ht="14.25" customHeight="1" x14ac:dyDescent="0.2">
      <c r="A278" s="314"/>
      <c r="B278" s="314"/>
      <c r="C278" s="314"/>
      <c r="D278" s="314"/>
      <c r="E278" s="314"/>
      <c r="F278" s="314"/>
      <c r="G278" s="324"/>
      <c r="H278" s="314"/>
      <c r="I278" s="314"/>
      <c r="J278" s="314"/>
      <c r="K278" s="314"/>
      <c r="L278" s="314"/>
      <c r="M278" s="314"/>
      <c r="N278" s="314"/>
      <c r="O278" s="314"/>
      <c r="P278" s="314"/>
      <c r="Q278" s="314"/>
      <c r="R278" s="314"/>
      <c r="S278" s="314"/>
      <c r="T278" s="314"/>
      <c r="U278" s="314"/>
      <c r="V278" s="314"/>
    </row>
    <row r="279" spans="1:22" ht="14.25" customHeight="1" x14ac:dyDescent="0.2">
      <c r="A279" s="314"/>
      <c r="B279" s="314"/>
      <c r="C279" s="314"/>
      <c r="D279" s="314"/>
      <c r="E279" s="314"/>
      <c r="F279" s="314"/>
      <c r="G279" s="324"/>
      <c r="H279" s="314"/>
      <c r="I279" s="314"/>
      <c r="J279" s="314"/>
      <c r="K279" s="314"/>
      <c r="L279" s="314"/>
      <c r="M279" s="314"/>
      <c r="N279" s="314"/>
      <c r="O279" s="314"/>
      <c r="P279" s="314"/>
      <c r="Q279" s="314"/>
      <c r="R279" s="314"/>
      <c r="S279" s="314"/>
      <c r="T279" s="314"/>
      <c r="U279" s="314"/>
      <c r="V279" s="314"/>
    </row>
    <row r="280" spans="1:22" ht="14.25" customHeight="1" x14ac:dyDescent="0.2">
      <c r="A280" s="314"/>
      <c r="B280" s="314"/>
      <c r="C280" s="314"/>
      <c r="D280" s="314"/>
      <c r="E280" s="314"/>
      <c r="F280" s="314"/>
      <c r="G280" s="324"/>
      <c r="H280" s="314"/>
      <c r="I280" s="314"/>
      <c r="J280" s="314"/>
      <c r="K280" s="314"/>
      <c r="L280" s="314"/>
      <c r="M280" s="314"/>
      <c r="N280" s="314"/>
      <c r="O280" s="314"/>
      <c r="P280" s="314"/>
      <c r="Q280" s="314"/>
      <c r="R280" s="314"/>
      <c r="S280" s="314"/>
      <c r="T280" s="314"/>
      <c r="U280" s="314"/>
      <c r="V280" s="314"/>
    </row>
    <row r="281" spans="1:22" ht="14.25" customHeight="1" x14ac:dyDescent="0.2">
      <c r="A281" s="314"/>
      <c r="B281" s="314"/>
      <c r="C281" s="314"/>
      <c r="D281" s="314"/>
      <c r="E281" s="314"/>
      <c r="F281" s="314"/>
      <c r="G281" s="324"/>
      <c r="H281" s="314"/>
      <c r="I281" s="314"/>
      <c r="J281" s="314"/>
      <c r="K281" s="314"/>
      <c r="L281" s="314"/>
      <c r="M281" s="314"/>
      <c r="N281" s="314"/>
      <c r="O281" s="314"/>
      <c r="P281" s="314"/>
      <c r="Q281" s="314"/>
      <c r="R281" s="314"/>
      <c r="S281" s="314"/>
      <c r="T281" s="314"/>
      <c r="U281" s="314"/>
      <c r="V281" s="314"/>
    </row>
    <row r="282" spans="1:22" ht="14.25" customHeight="1" x14ac:dyDescent="0.2">
      <c r="A282" s="314"/>
      <c r="B282" s="314"/>
      <c r="C282" s="314"/>
      <c r="D282" s="314"/>
      <c r="E282" s="314"/>
      <c r="F282" s="314"/>
      <c r="G282" s="324"/>
      <c r="H282" s="314"/>
      <c r="I282" s="314"/>
      <c r="J282" s="314"/>
      <c r="K282" s="314"/>
      <c r="L282" s="314"/>
      <c r="M282" s="314"/>
      <c r="N282" s="314"/>
      <c r="O282" s="314"/>
      <c r="P282" s="314"/>
      <c r="Q282" s="314"/>
      <c r="R282" s="314"/>
      <c r="S282" s="314"/>
      <c r="T282" s="314"/>
      <c r="U282" s="314"/>
      <c r="V282" s="314"/>
    </row>
    <row r="283" spans="1:22" ht="14.25" customHeight="1" x14ac:dyDescent="0.2">
      <c r="A283" s="314"/>
      <c r="B283" s="314"/>
      <c r="C283" s="314"/>
      <c r="D283" s="314"/>
      <c r="E283" s="314"/>
      <c r="F283" s="314"/>
      <c r="G283" s="324"/>
      <c r="H283" s="314"/>
      <c r="I283" s="314"/>
      <c r="J283" s="314"/>
      <c r="K283" s="314"/>
      <c r="L283" s="314"/>
      <c r="M283" s="314"/>
      <c r="N283" s="314"/>
      <c r="O283" s="314"/>
      <c r="P283" s="314"/>
      <c r="Q283" s="314"/>
      <c r="R283" s="314"/>
      <c r="S283" s="314"/>
      <c r="T283" s="314"/>
      <c r="U283" s="314"/>
      <c r="V283" s="314"/>
    </row>
    <row r="284" spans="1:22" ht="14.25" customHeight="1" x14ac:dyDescent="0.2">
      <c r="A284" s="314"/>
      <c r="B284" s="314"/>
      <c r="C284" s="314"/>
      <c r="D284" s="314"/>
      <c r="E284" s="314"/>
      <c r="F284" s="314"/>
      <c r="G284" s="324"/>
      <c r="H284" s="314"/>
      <c r="I284" s="314"/>
      <c r="J284" s="314"/>
      <c r="K284" s="314"/>
      <c r="L284" s="314"/>
      <c r="M284" s="314"/>
      <c r="N284" s="314"/>
      <c r="O284" s="314"/>
      <c r="P284" s="314"/>
      <c r="Q284" s="314"/>
      <c r="R284" s="314"/>
      <c r="S284" s="314"/>
      <c r="T284" s="314"/>
      <c r="U284" s="314"/>
      <c r="V284" s="314"/>
    </row>
    <row r="285" spans="1:22" ht="14.25" customHeight="1" x14ac:dyDescent="0.2">
      <c r="A285" s="314"/>
      <c r="B285" s="314"/>
      <c r="C285" s="314"/>
      <c r="D285" s="314"/>
      <c r="E285" s="314"/>
      <c r="F285" s="314"/>
      <c r="G285" s="324"/>
      <c r="H285" s="314"/>
      <c r="I285" s="314"/>
      <c r="J285" s="314"/>
      <c r="K285" s="314"/>
      <c r="L285" s="314"/>
      <c r="M285" s="314"/>
      <c r="N285" s="314"/>
      <c r="O285" s="314"/>
      <c r="P285" s="314"/>
      <c r="Q285" s="314"/>
      <c r="R285" s="314"/>
      <c r="S285" s="314"/>
      <c r="T285" s="314"/>
      <c r="U285" s="314"/>
      <c r="V285" s="314"/>
    </row>
    <row r="286" spans="1:22" ht="14.25" customHeight="1" x14ac:dyDescent="0.2">
      <c r="A286" s="314"/>
      <c r="B286" s="314"/>
      <c r="C286" s="314"/>
      <c r="D286" s="314"/>
      <c r="E286" s="314"/>
      <c r="F286" s="314"/>
      <c r="G286" s="324"/>
      <c r="H286" s="314"/>
      <c r="I286" s="314"/>
      <c r="J286" s="314"/>
      <c r="K286" s="314"/>
      <c r="L286" s="314"/>
      <c r="M286" s="314"/>
      <c r="N286" s="314"/>
      <c r="O286" s="314"/>
      <c r="P286" s="314"/>
      <c r="Q286" s="314"/>
      <c r="R286" s="314"/>
      <c r="S286" s="314"/>
      <c r="T286" s="314"/>
      <c r="U286" s="314"/>
      <c r="V286" s="314"/>
    </row>
    <row r="287" spans="1:22" ht="14.25" customHeight="1" x14ac:dyDescent="0.2">
      <c r="A287" s="314"/>
      <c r="B287" s="314"/>
      <c r="C287" s="314"/>
      <c r="D287" s="314"/>
      <c r="E287" s="314"/>
      <c r="F287" s="314"/>
      <c r="G287" s="324"/>
      <c r="H287" s="314"/>
      <c r="I287" s="314"/>
      <c r="J287" s="314"/>
      <c r="K287" s="314"/>
      <c r="L287" s="314"/>
      <c r="M287" s="314"/>
      <c r="N287" s="314"/>
      <c r="O287" s="314"/>
      <c r="P287" s="314"/>
      <c r="Q287" s="314"/>
      <c r="R287" s="314"/>
      <c r="S287" s="314"/>
      <c r="T287" s="314"/>
      <c r="U287" s="314"/>
      <c r="V287" s="314"/>
    </row>
    <row r="288" spans="1:22" ht="14.25" customHeight="1" x14ac:dyDescent="0.2">
      <c r="A288" s="314"/>
      <c r="B288" s="314"/>
      <c r="C288" s="314"/>
      <c r="D288" s="314"/>
      <c r="E288" s="314"/>
      <c r="F288" s="314"/>
      <c r="G288" s="324"/>
      <c r="H288" s="314"/>
      <c r="I288" s="314"/>
      <c r="J288" s="314"/>
      <c r="K288" s="314"/>
      <c r="L288" s="314"/>
      <c r="M288" s="314"/>
      <c r="N288" s="314"/>
      <c r="O288" s="314"/>
      <c r="P288" s="314"/>
      <c r="Q288" s="314"/>
      <c r="R288" s="314"/>
      <c r="S288" s="314"/>
      <c r="T288" s="314"/>
      <c r="U288" s="314"/>
      <c r="V288" s="314"/>
    </row>
    <row r="289" spans="1:22" ht="14.25" customHeight="1" x14ac:dyDescent="0.2">
      <c r="A289" s="314"/>
      <c r="B289" s="314"/>
      <c r="C289" s="314"/>
      <c r="D289" s="314"/>
      <c r="E289" s="314"/>
      <c r="F289" s="314"/>
      <c r="G289" s="324"/>
      <c r="H289" s="314"/>
      <c r="I289" s="314"/>
      <c r="J289" s="314"/>
      <c r="K289" s="314"/>
      <c r="L289" s="314"/>
      <c r="M289" s="314"/>
      <c r="N289" s="314"/>
      <c r="O289" s="314"/>
      <c r="P289" s="314"/>
      <c r="Q289" s="314"/>
      <c r="R289" s="314"/>
      <c r="S289" s="314"/>
      <c r="T289" s="314"/>
      <c r="U289" s="314"/>
      <c r="V289" s="314"/>
    </row>
    <row r="290" spans="1:22" ht="14.25" customHeight="1" x14ac:dyDescent="0.2">
      <c r="A290" s="314"/>
      <c r="B290" s="314"/>
      <c r="C290" s="314"/>
      <c r="D290" s="314"/>
      <c r="E290" s="314"/>
      <c r="F290" s="314"/>
      <c r="G290" s="324"/>
      <c r="H290" s="314"/>
      <c r="I290" s="314"/>
      <c r="J290" s="314"/>
      <c r="K290" s="314"/>
      <c r="L290" s="314"/>
      <c r="M290" s="314"/>
      <c r="N290" s="314"/>
      <c r="O290" s="314"/>
      <c r="P290" s="314"/>
      <c r="Q290" s="314"/>
      <c r="R290" s="314"/>
      <c r="S290" s="314"/>
      <c r="T290" s="314"/>
      <c r="U290" s="314"/>
      <c r="V290" s="314"/>
    </row>
    <row r="291" spans="1:22" ht="14.25" customHeight="1" x14ac:dyDescent="0.2">
      <c r="A291" s="314"/>
      <c r="B291" s="314"/>
      <c r="C291" s="314"/>
      <c r="D291" s="314"/>
      <c r="E291" s="314"/>
      <c r="F291" s="314"/>
      <c r="G291" s="324"/>
      <c r="H291" s="314"/>
      <c r="I291" s="314"/>
      <c r="J291" s="314"/>
      <c r="K291" s="314"/>
      <c r="L291" s="314"/>
      <c r="M291" s="314"/>
      <c r="N291" s="314"/>
      <c r="O291" s="314"/>
      <c r="P291" s="314"/>
      <c r="Q291" s="314"/>
      <c r="R291" s="314"/>
      <c r="S291" s="314"/>
      <c r="T291" s="314"/>
      <c r="U291" s="314"/>
      <c r="V291" s="314"/>
    </row>
    <row r="292" spans="1:22" ht="14.25" customHeight="1" x14ac:dyDescent="0.2">
      <c r="A292" s="314"/>
      <c r="B292" s="314"/>
      <c r="C292" s="314"/>
      <c r="D292" s="314"/>
      <c r="E292" s="314"/>
      <c r="F292" s="314"/>
      <c r="G292" s="324"/>
      <c r="H292" s="314"/>
      <c r="I292" s="314"/>
      <c r="J292" s="314"/>
      <c r="K292" s="314"/>
      <c r="L292" s="314"/>
      <c r="M292" s="314"/>
      <c r="N292" s="314"/>
      <c r="O292" s="314"/>
      <c r="P292" s="314"/>
      <c r="Q292" s="314"/>
      <c r="R292" s="314"/>
      <c r="S292" s="314"/>
      <c r="T292" s="314"/>
      <c r="U292" s="314"/>
      <c r="V292" s="314"/>
    </row>
    <row r="293" spans="1:22" ht="14.25" customHeight="1" x14ac:dyDescent="0.2">
      <c r="A293" s="314"/>
      <c r="B293" s="314"/>
      <c r="C293" s="314"/>
      <c r="D293" s="314"/>
      <c r="E293" s="314"/>
      <c r="F293" s="314"/>
      <c r="G293" s="324"/>
      <c r="H293" s="314"/>
      <c r="I293" s="314"/>
      <c r="J293" s="314"/>
      <c r="K293" s="314"/>
      <c r="L293" s="314"/>
      <c r="M293" s="314"/>
      <c r="N293" s="314"/>
      <c r="O293" s="314"/>
      <c r="P293" s="314"/>
      <c r="Q293" s="314"/>
      <c r="R293" s="314"/>
      <c r="S293" s="314"/>
      <c r="T293" s="314"/>
      <c r="U293" s="314"/>
      <c r="V293" s="314"/>
    </row>
    <row r="294" spans="1:22" ht="14.25" customHeight="1" x14ac:dyDescent="0.2">
      <c r="A294" s="314"/>
      <c r="B294" s="314"/>
      <c r="C294" s="314"/>
      <c r="D294" s="314"/>
      <c r="E294" s="314"/>
      <c r="F294" s="314"/>
      <c r="G294" s="324"/>
      <c r="H294" s="314"/>
      <c r="I294" s="314"/>
      <c r="J294" s="314"/>
      <c r="K294" s="314"/>
      <c r="L294" s="314"/>
      <c r="M294" s="314"/>
      <c r="N294" s="314"/>
      <c r="O294" s="314"/>
      <c r="P294" s="314"/>
      <c r="Q294" s="314"/>
      <c r="R294" s="314"/>
      <c r="S294" s="314"/>
      <c r="T294" s="314"/>
      <c r="U294" s="314"/>
      <c r="V294" s="314"/>
    </row>
    <row r="295" spans="1:22" ht="14.25" customHeight="1" x14ac:dyDescent="0.2">
      <c r="A295" s="314"/>
      <c r="B295" s="314"/>
      <c r="C295" s="314"/>
      <c r="D295" s="314"/>
      <c r="E295" s="314"/>
      <c r="F295" s="314"/>
      <c r="G295" s="324"/>
      <c r="H295" s="314"/>
      <c r="I295" s="314"/>
      <c r="J295" s="314"/>
      <c r="K295" s="314"/>
      <c r="L295" s="314"/>
      <c r="M295" s="314"/>
      <c r="N295" s="314"/>
      <c r="O295" s="314"/>
      <c r="P295" s="314"/>
      <c r="Q295" s="314"/>
      <c r="R295" s="314"/>
      <c r="S295" s="314"/>
      <c r="T295" s="314"/>
      <c r="U295" s="314"/>
      <c r="V295" s="314"/>
    </row>
    <row r="296" spans="1:22" ht="14.25" customHeight="1" x14ac:dyDescent="0.2">
      <c r="A296" s="314"/>
      <c r="B296" s="314"/>
      <c r="C296" s="314"/>
      <c r="D296" s="314"/>
      <c r="E296" s="314"/>
      <c r="F296" s="314"/>
      <c r="G296" s="324"/>
      <c r="H296" s="314"/>
      <c r="I296" s="314"/>
      <c r="J296" s="314"/>
      <c r="K296" s="314"/>
      <c r="L296" s="314"/>
      <c r="M296" s="314"/>
      <c r="N296" s="314"/>
      <c r="O296" s="314"/>
      <c r="P296" s="314"/>
      <c r="Q296" s="314"/>
      <c r="R296" s="314"/>
      <c r="S296" s="314"/>
      <c r="T296" s="314"/>
      <c r="U296" s="314"/>
      <c r="V296" s="314"/>
    </row>
    <row r="297" spans="1:22" ht="14.25" customHeight="1" x14ac:dyDescent="0.2">
      <c r="A297" s="314"/>
      <c r="B297" s="314"/>
      <c r="C297" s="314"/>
      <c r="D297" s="314"/>
      <c r="E297" s="314"/>
      <c r="F297" s="314"/>
      <c r="G297" s="324"/>
      <c r="H297" s="314"/>
      <c r="I297" s="314"/>
      <c r="J297" s="314"/>
      <c r="K297" s="314"/>
      <c r="L297" s="314"/>
      <c r="M297" s="314"/>
      <c r="N297" s="314"/>
      <c r="O297" s="314"/>
      <c r="P297" s="314"/>
      <c r="Q297" s="314"/>
      <c r="R297" s="314"/>
      <c r="S297" s="314"/>
      <c r="T297" s="314"/>
      <c r="U297" s="314"/>
      <c r="V297" s="314"/>
    </row>
    <row r="298" spans="1:22" ht="14.25" customHeight="1" x14ac:dyDescent="0.2">
      <c r="A298" s="314"/>
      <c r="B298" s="314"/>
      <c r="C298" s="314"/>
      <c r="D298" s="314"/>
      <c r="E298" s="314"/>
      <c r="F298" s="314"/>
      <c r="G298" s="324"/>
      <c r="H298" s="314"/>
      <c r="I298" s="314"/>
      <c r="J298" s="314"/>
      <c r="K298" s="314"/>
      <c r="L298" s="314"/>
      <c r="M298" s="314"/>
      <c r="N298" s="314"/>
      <c r="O298" s="314"/>
      <c r="P298" s="314"/>
      <c r="Q298" s="314"/>
      <c r="R298" s="314"/>
      <c r="S298" s="314"/>
      <c r="T298" s="314"/>
      <c r="U298" s="314"/>
      <c r="V298" s="314"/>
    </row>
    <row r="299" spans="1:22" ht="14.25" customHeight="1" x14ac:dyDescent="0.2">
      <c r="A299" s="314"/>
      <c r="B299" s="314"/>
      <c r="C299" s="314"/>
      <c r="D299" s="314"/>
      <c r="E299" s="314"/>
      <c r="F299" s="314"/>
      <c r="G299" s="324"/>
      <c r="H299" s="314"/>
      <c r="I299" s="314"/>
      <c r="J299" s="314"/>
      <c r="K299" s="314"/>
      <c r="L299" s="314"/>
      <c r="M299" s="314"/>
      <c r="N299" s="314"/>
      <c r="O299" s="314"/>
      <c r="P299" s="314"/>
      <c r="Q299" s="314"/>
      <c r="R299" s="314"/>
      <c r="S299" s="314"/>
      <c r="T299" s="314"/>
      <c r="U299" s="314"/>
      <c r="V299" s="314"/>
    </row>
    <row r="300" spans="1:22" ht="14.25" customHeight="1" x14ac:dyDescent="0.2">
      <c r="A300" s="314"/>
      <c r="B300" s="314"/>
      <c r="C300" s="314"/>
      <c r="D300" s="314"/>
      <c r="E300" s="314"/>
      <c r="F300" s="314"/>
      <c r="G300" s="324"/>
      <c r="H300" s="314"/>
      <c r="I300" s="314"/>
      <c r="J300" s="314"/>
      <c r="K300" s="314"/>
      <c r="L300" s="314"/>
      <c r="M300" s="314"/>
      <c r="N300" s="314"/>
      <c r="O300" s="314"/>
      <c r="P300" s="314"/>
      <c r="Q300" s="314"/>
      <c r="R300" s="314"/>
      <c r="S300" s="314"/>
      <c r="T300" s="314"/>
      <c r="U300" s="314"/>
      <c r="V300" s="314"/>
    </row>
    <row r="301" spans="1:22" ht="14.25" customHeight="1" x14ac:dyDescent="0.2">
      <c r="A301" s="314"/>
      <c r="B301" s="314"/>
      <c r="C301" s="314"/>
      <c r="D301" s="314"/>
      <c r="E301" s="314"/>
      <c r="F301" s="314"/>
      <c r="G301" s="324"/>
      <c r="H301" s="314"/>
      <c r="I301" s="314"/>
      <c r="J301" s="314"/>
      <c r="K301" s="314"/>
      <c r="L301" s="314"/>
      <c r="M301" s="314"/>
      <c r="N301" s="314"/>
      <c r="O301" s="314"/>
      <c r="P301" s="314"/>
      <c r="Q301" s="314"/>
      <c r="R301" s="314"/>
      <c r="S301" s="314"/>
      <c r="T301" s="314"/>
      <c r="U301" s="314"/>
      <c r="V301" s="314"/>
    </row>
    <row r="302" spans="1:22" ht="14.25" customHeight="1" x14ac:dyDescent="0.2">
      <c r="A302" s="314"/>
      <c r="B302" s="314"/>
      <c r="C302" s="314"/>
      <c r="D302" s="314"/>
      <c r="E302" s="314"/>
      <c r="F302" s="314"/>
      <c r="G302" s="324"/>
      <c r="H302" s="314"/>
      <c r="I302" s="314"/>
      <c r="J302" s="314"/>
      <c r="K302" s="314"/>
      <c r="L302" s="314"/>
      <c r="M302" s="314"/>
      <c r="N302" s="314"/>
      <c r="O302" s="314"/>
      <c r="P302" s="314"/>
      <c r="Q302" s="314"/>
      <c r="R302" s="314"/>
      <c r="S302" s="314"/>
      <c r="T302" s="314"/>
      <c r="U302" s="314"/>
      <c r="V302" s="314"/>
    </row>
    <row r="303" spans="1:22" ht="14.25" customHeight="1" x14ac:dyDescent="0.2">
      <c r="A303" s="314"/>
      <c r="B303" s="314"/>
      <c r="C303" s="314"/>
      <c r="D303" s="314"/>
      <c r="E303" s="314"/>
      <c r="F303" s="314"/>
      <c r="G303" s="324"/>
      <c r="H303" s="314"/>
      <c r="I303" s="314"/>
      <c r="J303" s="314"/>
      <c r="K303" s="314"/>
      <c r="L303" s="314"/>
      <c r="M303" s="314"/>
      <c r="N303" s="314"/>
      <c r="O303" s="314"/>
      <c r="P303" s="314"/>
      <c r="Q303" s="314"/>
      <c r="R303" s="314"/>
      <c r="S303" s="314"/>
      <c r="T303" s="314"/>
      <c r="U303" s="314"/>
      <c r="V303" s="314"/>
    </row>
    <row r="304" spans="1:22" ht="14.25" customHeight="1" x14ac:dyDescent="0.2">
      <c r="A304" s="314"/>
      <c r="B304" s="314"/>
      <c r="C304" s="314"/>
      <c r="D304" s="314"/>
      <c r="E304" s="314"/>
      <c r="F304" s="314"/>
      <c r="G304" s="324"/>
      <c r="H304" s="314"/>
      <c r="I304" s="314"/>
      <c r="J304" s="314"/>
      <c r="K304" s="314"/>
      <c r="L304" s="314"/>
      <c r="M304" s="314"/>
      <c r="N304" s="314"/>
      <c r="O304" s="314"/>
      <c r="P304" s="314"/>
      <c r="Q304" s="314"/>
      <c r="R304" s="314"/>
      <c r="S304" s="314"/>
      <c r="T304" s="314"/>
      <c r="U304" s="314"/>
      <c r="V304" s="314"/>
    </row>
    <row r="305" spans="1:22" ht="14.25" customHeight="1" x14ac:dyDescent="0.2">
      <c r="A305" s="314"/>
      <c r="B305" s="314"/>
      <c r="C305" s="314"/>
      <c r="D305" s="314"/>
      <c r="E305" s="314"/>
      <c r="F305" s="314"/>
      <c r="G305" s="324"/>
      <c r="H305" s="314"/>
      <c r="I305" s="314"/>
      <c r="J305" s="314"/>
      <c r="K305" s="314"/>
      <c r="L305" s="314"/>
      <c r="M305" s="314"/>
      <c r="N305" s="314"/>
      <c r="O305" s="314"/>
      <c r="P305" s="314"/>
      <c r="Q305" s="314"/>
      <c r="R305" s="314"/>
      <c r="S305" s="314"/>
      <c r="T305" s="314"/>
      <c r="U305" s="314"/>
      <c r="V305" s="314"/>
    </row>
    <row r="306" spans="1:22" ht="14.25" customHeight="1" x14ac:dyDescent="0.2">
      <c r="A306" s="314"/>
      <c r="B306" s="314"/>
      <c r="C306" s="314"/>
      <c r="D306" s="314"/>
      <c r="E306" s="314"/>
      <c r="F306" s="314"/>
      <c r="G306" s="324"/>
      <c r="H306" s="314"/>
      <c r="I306" s="314"/>
      <c r="J306" s="314"/>
      <c r="K306" s="314"/>
      <c r="L306" s="314"/>
      <c r="M306" s="314"/>
      <c r="N306" s="314"/>
      <c r="O306" s="314"/>
      <c r="P306" s="314"/>
      <c r="Q306" s="314"/>
      <c r="R306" s="314"/>
      <c r="S306" s="314"/>
      <c r="T306" s="314"/>
      <c r="U306" s="314"/>
      <c r="V306" s="314"/>
    </row>
    <row r="307" spans="1:22" ht="14.25" customHeight="1" x14ac:dyDescent="0.2">
      <c r="A307" s="314"/>
      <c r="B307" s="314"/>
      <c r="C307" s="314"/>
      <c r="D307" s="314"/>
      <c r="E307" s="314"/>
      <c r="F307" s="314"/>
      <c r="G307" s="324"/>
      <c r="H307" s="314"/>
      <c r="I307" s="314"/>
      <c r="J307" s="314"/>
      <c r="K307" s="314"/>
      <c r="L307" s="314"/>
      <c r="M307" s="314"/>
      <c r="N307" s="314"/>
      <c r="O307" s="314"/>
      <c r="P307" s="314"/>
      <c r="Q307" s="314"/>
      <c r="R307" s="314"/>
      <c r="S307" s="314"/>
      <c r="T307" s="314"/>
      <c r="U307" s="314"/>
      <c r="V307" s="314"/>
    </row>
    <row r="308" spans="1:22" ht="14.25" customHeight="1" x14ac:dyDescent="0.2">
      <c r="A308" s="314"/>
      <c r="B308" s="314"/>
      <c r="C308" s="314"/>
      <c r="D308" s="314"/>
      <c r="E308" s="314"/>
      <c r="F308" s="314"/>
      <c r="G308" s="324"/>
      <c r="H308" s="314"/>
      <c r="I308" s="314"/>
      <c r="J308" s="314"/>
      <c r="K308" s="314"/>
      <c r="L308" s="314"/>
      <c r="M308" s="314"/>
      <c r="N308" s="314"/>
      <c r="O308" s="314"/>
      <c r="P308" s="314"/>
      <c r="Q308" s="314"/>
      <c r="R308" s="314"/>
      <c r="S308" s="314"/>
      <c r="T308" s="314"/>
      <c r="U308" s="314"/>
      <c r="V308" s="314"/>
    </row>
    <row r="309" spans="1:22" ht="14.25" customHeight="1" x14ac:dyDescent="0.2">
      <c r="A309" s="314"/>
      <c r="B309" s="314"/>
      <c r="C309" s="314"/>
      <c r="D309" s="314"/>
      <c r="E309" s="314"/>
      <c r="F309" s="314"/>
      <c r="G309" s="324"/>
      <c r="H309" s="314"/>
      <c r="I309" s="314"/>
      <c r="J309" s="314"/>
      <c r="K309" s="314"/>
      <c r="L309" s="314"/>
      <c r="M309" s="314"/>
      <c r="N309" s="314"/>
      <c r="O309" s="314"/>
      <c r="P309" s="314"/>
      <c r="Q309" s="314"/>
      <c r="R309" s="314"/>
      <c r="S309" s="314"/>
      <c r="T309" s="314"/>
      <c r="U309" s="314"/>
      <c r="V309" s="314"/>
    </row>
    <row r="310" spans="1:22" ht="14.25" customHeight="1" x14ac:dyDescent="0.2">
      <c r="A310" s="314"/>
      <c r="B310" s="314"/>
      <c r="C310" s="314"/>
      <c r="D310" s="314"/>
      <c r="E310" s="314"/>
      <c r="F310" s="314"/>
      <c r="G310" s="324"/>
      <c r="H310" s="314"/>
      <c r="I310" s="314"/>
      <c r="J310" s="314"/>
      <c r="K310" s="314"/>
      <c r="L310" s="314"/>
      <c r="M310" s="314"/>
      <c r="N310" s="314"/>
      <c r="O310" s="314"/>
      <c r="P310" s="314"/>
      <c r="Q310" s="314"/>
      <c r="R310" s="314"/>
      <c r="S310" s="314"/>
      <c r="T310" s="314"/>
      <c r="U310" s="314"/>
      <c r="V310" s="314"/>
    </row>
    <row r="311" spans="1:22" ht="14.25" customHeight="1" x14ac:dyDescent="0.2">
      <c r="A311" s="314"/>
      <c r="B311" s="314"/>
      <c r="C311" s="314"/>
      <c r="D311" s="314"/>
      <c r="E311" s="314"/>
      <c r="F311" s="314"/>
      <c r="G311" s="324"/>
      <c r="H311" s="314"/>
      <c r="I311" s="314"/>
      <c r="J311" s="314"/>
      <c r="K311" s="314"/>
      <c r="L311" s="314"/>
      <c r="M311" s="314"/>
      <c r="N311" s="314"/>
      <c r="O311" s="314"/>
      <c r="P311" s="314"/>
      <c r="Q311" s="314"/>
      <c r="R311" s="314"/>
      <c r="S311" s="314"/>
      <c r="T311" s="314"/>
      <c r="U311" s="314"/>
      <c r="V311" s="314"/>
    </row>
    <row r="312" spans="1:22" ht="14.25" customHeight="1" x14ac:dyDescent="0.2">
      <c r="A312" s="314"/>
      <c r="B312" s="314"/>
      <c r="C312" s="314"/>
      <c r="D312" s="314"/>
      <c r="E312" s="314"/>
      <c r="F312" s="314"/>
      <c r="G312" s="324"/>
      <c r="H312" s="314"/>
      <c r="I312" s="314"/>
      <c r="J312" s="314"/>
      <c r="K312" s="314"/>
      <c r="L312" s="314"/>
      <c r="M312" s="314"/>
      <c r="N312" s="314"/>
      <c r="O312" s="314"/>
      <c r="P312" s="314"/>
      <c r="Q312" s="314"/>
      <c r="R312" s="314"/>
      <c r="S312" s="314"/>
      <c r="T312" s="314"/>
      <c r="U312" s="314"/>
      <c r="V312" s="314"/>
    </row>
    <row r="313" spans="1:22" ht="14.25" customHeight="1" x14ac:dyDescent="0.2">
      <c r="A313" s="314"/>
      <c r="B313" s="314"/>
      <c r="C313" s="314"/>
      <c r="D313" s="314"/>
      <c r="E313" s="314"/>
      <c r="F313" s="314"/>
      <c r="G313" s="324"/>
      <c r="H313" s="314"/>
      <c r="I313" s="314"/>
      <c r="J313" s="314"/>
      <c r="K313" s="314"/>
      <c r="L313" s="314"/>
      <c r="M313" s="314"/>
      <c r="N313" s="314"/>
      <c r="O313" s="314"/>
      <c r="P313" s="314"/>
      <c r="Q313" s="314"/>
      <c r="R313" s="314"/>
      <c r="S313" s="314"/>
      <c r="T313" s="314"/>
      <c r="U313" s="314"/>
      <c r="V313" s="314"/>
    </row>
    <row r="314" spans="1:22" ht="14.25" customHeight="1" x14ac:dyDescent="0.2">
      <c r="A314" s="314"/>
      <c r="B314" s="314"/>
      <c r="C314" s="314"/>
      <c r="D314" s="314"/>
      <c r="E314" s="314"/>
      <c r="F314" s="314"/>
      <c r="G314" s="324"/>
      <c r="H314" s="314"/>
      <c r="I314" s="314"/>
      <c r="J314" s="314"/>
      <c r="K314" s="314"/>
      <c r="L314" s="314"/>
      <c r="M314" s="314"/>
      <c r="N314" s="314"/>
      <c r="O314" s="314"/>
      <c r="P314" s="314"/>
      <c r="Q314" s="314"/>
      <c r="R314" s="314"/>
      <c r="S314" s="314"/>
      <c r="T314" s="314"/>
      <c r="U314" s="314"/>
      <c r="V314" s="314"/>
    </row>
    <row r="315" spans="1:22" ht="14.25" customHeight="1" x14ac:dyDescent="0.2">
      <c r="A315" s="314"/>
      <c r="B315" s="314"/>
      <c r="C315" s="314"/>
      <c r="D315" s="314"/>
      <c r="E315" s="314"/>
      <c r="F315" s="314"/>
      <c r="G315" s="324"/>
      <c r="H315" s="314"/>
      <c r="I315" s="314"/>
      <c r="J315" s="314"/>
      <c r="K315" s="314"/>
      <c r="L315" s="314"/>
      <c r="M315" s="314"/>
      <c r="N315" s="314"/>
      <c r="O315" s="314"/>
      <c r="P315" s="314"/>
      <c r="Q315" s="314"/>
      <c r="R315" s="314"/>
      <c r="S315" s="314"/>
      <c r="T315" s="314"/>
      <c r="U315" s="314"/>
      <c r="V315" s="314"/>
    </row>
    <row r="316" spans="1:22" ht="14.25" customHeight="1" x14ac:dyDescent="0.2">
      <c r="A316" s="314"/>
      <c r="B316" s="314"/>
      <c r="C316" s="314"/>
      <c r="D316" s="314"/>
      <c r="E316" s="314"/>
      <c r="F316" s="314"/>
      <c r="G316" s="324"/>
      <c r="H316" s="314"/>
      <c r="I316" s="314"/>
      <c r="J316" s="314"/>
      <c r="K316" s="314"/>
      <c r="L316" s="314"/>
      <c r="M316" s="314"/>
      <c r="N316" s="314"/>
      <c r="O316" s="314"/>
      <c r="P316" s="314"/>
      <c r="Q316" s="314"/>
      <c r="R316" s="314"/>
      <c r="S316" s="314"/>
      <c r="T316" s="314"/>
      <c r="U316" s="314"/>
      <c r="V316" s="314"/>
    </row>
    <row r="317" spans="1:22" ht="14.25" customHeight="1" x14ac:dyDescent="0.2">
      <c r="A317" s="314"/>
      <c r="B317" s="314"/>
      <c r="C317" s="314"/>
      <c r="D317" s="314"/>
      <c r="E317" s="314"/>
      <c r="F317" s="314"/>
      <c r="G317" s="324"/>
      <c r="H317" s="314"/>
      <c r="I317" s="314"/>
      <c r="J317" s="314"/>
      <c r="K317" s="314"/>
      <c r="L317" s="314"/>
      <c r="M317" s="314"/>
      <c r="N317" s="314"/>
      <c r="O317" s="314"/>
      <c r="P317" s="314"/>
      <c r="Q317" s="314"/>
      <c r="R317" s="314"/>
      <c r="S317" s="314"/>
      <c r="T317" s="314"/>
      <c r="U317" s="314"/>
      <c r="V317" s="314"/>
    </row>
    <row r="318" spans="1:22" ht="14.25" customHeight="1" x14ac:dyDescent="0.2">
      <c r="A318" s="314"/>
      <c r="B318" s="314"/>
      <c r="C318" s="314"/>
      <c r="D318" s="314"/>
      <c r="E318" s="314"/>
      <c r="F318" s="314"/>
      <c r="G318" s="324"/>
      <c r="H318" s="314"/>
      <c r="I318" s="314"/>
      <c r="J318" s="314"/>
      <c r="K318" s="314"/>
      <c r="L318" s="314"/>
      <c r="M318" s="314"/>
      <c r="N318" s="314"/>
      <c r="O318" s="314"/>
      <c r="P318" s="314"/>
      <c r="Q318" s="314"/>
      <c r="R318" s="314"/>
      <c r="S318" s="314"/>
      <c r="T318" s="314"/>
      <c r="U318" s="314"/>
      <c r="V318" s="314"/>
    </row>
    <row r="319" spans="1:22" ht="14.25" customHeight="1" x14ac:dyDescent="0.2">
      <c r="A319" s="314"/>
      <c r="B319" s="314"/>
      <c r="C319" s="314"/>
      <c r="D319" s="314"/>
      <c r="E319" s="314"/>
      <c r="F319" s="314"/>
      <c r="G319" s="324"/>
      <c r="H319" s="314"/>
      <c r="I319" s="314"/>
      <c r="J319" s="314"/>
      <c r="K319" s="314"/>
      <c r="L319" s="314"/>
      <c r="M319" s="314"/>
      <c r="N319" s="314"/>
      <c r="O319" s="314"/>
      <c r="P319" s="314"/>
      <c r="Q319" s="314"/>
      <c r="R319" s="314"/>
      <c r="S319" s="314"/>
      <c r="T319" s="314"/>
      <c r="U319" s="314"/>
      <c r="V319" s="314"/>
    </row>
    <row r="320" spans="1:22" ht="14.25" customHeight="1" x14ac:dyDescent="0.2">
      <c r="A320" s="314"/>
      <c r="B320" s="314"/>
      <c r="C320" s="314"/>
      <c r="D320" s="314"/>
      <c r="E320" s="314"/>
      <c r="F320" s="314"/>
      <c r="G320" s="324"/>
      <c r="H320" s="314"/>
      <c r="I320" s="314"/>
      <c r="J320" s="314"/>
      <c r="K320" s="314"/>
      <c r="L320" s="314"/>
      <c r="M320" s="314"/>
      <c r="N320" s="314"/>
      <c r="O320" s="314"/>
      <c r="P320" s="314"/>
      <c r="Q320" s="314"/>
      <c r="R320" s="314"/>
      <c r="S320" s="314"/>
      <c r="T320" s="314"/>
      <c r="U320" s="314"/>
      <c r="V320" s="314"/>
    </row>
    <row r="321" spans="1:22" ht="14.25" customHeight="1" x14ac:dyDescent="0.2">
      <c r="A321" s="314"/>
      <c r="B321" s="314"/>
      <c r="C321" s="314"/>
      <c r="D321" s="314"/>
      <c r="E321" s="314"/>
      <c r="F321" s="314"/>
      <c r="G321" s="324"/>
      <c r="H321" s="314"/>
      <c r="I321" s="314"/>
      <c r="J321" s="314"/>
      <c r="K321" s="314"/>
      <c r="L321" s="314"/>
      <c r="M321" s="314"/>
      <c r="N321" s="314"/>
      <c r="O321" s="314"/>
      <c r="P321" s="314"/>
      <c r="Q321" s="314"/>
      <c r="R321" s="314"/>
      <c r="S321" s="314"/>
      <c r="T321" s="314"/>
      <c r="U321" s="314"/>
      <c r="V321" s="314"/>
    </row>
    <row r="322" spans="1:22" ht="14.25" customHeight="1" x14ac:dyDescent="0.2">
      <c r="A322" s="314"/>
      <c r="B322" s="314"/>
      <c r="C322" s="314"/>
      <c r="D322" s="314"/>
      <c r="E322" s="314"/>
      <c r="F322" s="314"/>
      <c r="G322" s="324"/>
      <c r="H322" s="314"/>
      <c r="I322" s="314"/>
      <c r="J322" s="314"/>
      <c r="K322" s="314"/>
      <c r="L322" s="314"/>
      <c r="M322" s="314"/>
      <c r="N322" s="314"/>
      <c r="O322" s="314"/>
      <c r="P322" s="314"/>
      <c r="Q322" s="314"/>
      <c r="R322" s="314"/>
      <c r="S322" s="314"/>
      <c r="T322" s="314"/>
      <c r="U322" s="314"/>
      <c r="V322" s="314"/>
    </row>
    <row r="323" spans="1:22" ht="14.25" customHeight="1" x14ac:dyDescent="0.2">
      <c r="A323" s="314"/>
      <c r="B323" s="314"/>
      <c r="C323" s="314"/>
      <c r="D323" s="314"/>
      <c r="E323" s="314"/>
      <c r="F323" s="314"/>
      <c r="G323" s="324"/>
      <c r="H323" s="314"/>
      <c r="I323" s="314"/>
      <c r="J323" s="314"/>
      <c r="K323" s="314"/>
      <c r="L323" s="314"/>
      <c r="M323" s="314"/>
      <c r="N323" s="314"/>
      <c r="O323" s="314"/>
      <c r="P323" s="314"/>
      <c r="Q323" s="314"/>
      <c r="R323" s="314"/>
      <c r="S323" s="314"/>
      <c r="T323" s="314"/>
      <c r="U323" s="314"/>
      <c r="V323" s="314"/>
    </row>
    <row r="324" spans="1:22" ht="14.25" customHeight="1" x14ac:dyDescent="0.2">
      <c r="A324" s="314"/>
      <c r="B324" s="314"/>
      <c r="C324" s="314"/>
      <c r="D324" s="314"/>
      <c r="E324" s="314"/>
      <c r="F324" s="314"/>
      <c r="G324" s="324"/>
      <c r="H324" s="314"/>
      <c r="I324" s="314"/>
      <c r="J324" s="314"/>
      <c r="K324" s="314"/>
      <c r="L324" s="314"/>
      <c r="M324" s="314"/>
      <c r="N324" s="314"/>
      <c r="O324" s="314"/>
      <c r="P324" s="314"/>
      <c r="Q324" s="314"/>
      <c r="R324" s="314"/>
      <c r="S324" s="314"/>
      <c r="T324" s="314"/>
      <c r="U324" s="314"/>
      <c r="V324" s="314"/>
    </row>
    <row r="325" spans="1:22" ht="14.25" customHeight="1" x14ac:dyDescent="0.2">
      <c r="A325" s="314"/>
      <c r="B325" s="314"/>
      <c r="C325" s="314"/>
      <c r="D325" s="314"/>
      <c r="E325" s="314"/>
      <c r="F325" s="314"/>
      <c r="G325" s="324"/>
      <c r="H325" s="314"/>
      <c r="I325" s="314"/>
      <c r="J325" s="314"/>
      <c r="K325" s="314"/>
      <c r="L325" s="314"/>
      <c r="M325" s="314"/>
      <c r="N325" s="314"/>
      <c r="O325" s="314"/>
      <c r="P325" s="314"/>
      <c r="Q325" s="314"/>
      <c r="R325" s="314"/>
      <c r="S325" s="314"/>
      <c r="T325" s="314"/>
      <c r="U325" s="314"/>
      <c r="V325" s="314"/>
    </row>
    <row r="326" spans="1:22" ht="14.25" customHeight="1" x14ac:dyDescent="0.2">
      <c r="A326" s="314"/>
      <c r="B326" s="314"/>
      <c r="C326" s="314"/>
      <c r="D326" s="314"/>
      <c r="E326" s="314"/>
      <c r="F326" s="314"/>
      <c r="G326" s="324"/>
      <c r="H326" s="314"/>
      <c r="I326" s="314"/>
      <c r="J326" s="314"/>
      <c r="K326" s="314"/>
      <c r="L326" s="314"/>
      <c r="M326" s="314"/>
      <c r="N326" s="314"/>
      <c r="O326" s="314"/>
      <c r="P326" s="314"/>
      <c r="Q326" s="314"/>
      <c r="R326" s="314"/>
      <c r="S326" s="314"/>
      <c r="T326" s="314"/>
      <c r="U326" s="314"/>
      <c r="V326" s="314"/>
    </row>
    <row r="327" spans="1:22" ht="14.25" customHeight="1" x14ac:dyDescent="0.2">
      <c r="A327" s="314"/>
      <c r="B327" s="314"/>
      <c r="C327" s="314"/>
      <c r="D327" s="314"/>
      <c r="E327" s="314"/>
      <c r="F327" s="314"/>
      <c r="G327" s="324"/>
      <c r="H327" s="314"/>
      <c r="I327" s="314"/>
      <c r="J327" s="314"/>
      <c r="K327" s="314"/>
      <c r="L327" s="314"/>
      <c r="M327" s="314"/>
      <c r="N327" s="314"/>
      <c r="O327" s="314"/>
      <c r="P327" s="314"/>
      <c r="Q327" s="314"/>
      <c r="R327" s="314"/>
      <c r="S327" s="314"/>
      <c r="T327" s="314"/>
      <c r="U327" s="314"/>
      <c r="V327" s="314"/>
    </row>
    <row r="328" spans="1:22" ht="14.25" customHeight="1" x14ac:dyDescent="0.2">
      <c r="A328" s="314"/>
      <c r="B328" s="314"/>
      <c r="C328" s="314"/>
      <c r="D328" s="314"/>
      <c r="E328" s="314"/>
      <c r="F328" s="314"/>
      <c r="G328" s="324"/>
      <c r="H328" s="314"/>
      <c r="I328" s="314"/>
      <c r="J328" s="314"/>
      <c r="K328" s="314"/>
      <c r="L328" s="314"/>
      <c r="M328" s="314"/>
      <c r="N328" s="314"/>
      <c r="O328" s="314"/>
      <c r="P328" s="314"/>
      <c r="Q328" s="314"/>
      <c r="R328" s="314"/>
      <c r="S328" s="314"/>
      <c r="T328" s="314"/>
      <c r="U328" s="314"/>
      <c r="V328" s="314"/>
    </row>
    <row r="329" spans="1:22" ht="14.25" customHeight="1" x14ac:dyDescent="0.2">
      <c r="A329" s="314"/>
      <c r="B329" s="314"/>
      <c r="C329" s="314"/>
      <c r="D329" s="314"/>
      <c r="E329" s="314"/>
      <c r="F329" s="314"/>
      <c r="G329" s="324"/>
      <c r="H329" s="314"/>
      <c r="I329" s="314"/>
      <c r="J329" s="314"/>
      <c r="K329" s="314"/>
      <c r="L329" s="314"/>
      <c r="M329" s="314"/>
      <c r="N329" s="314"/>
      <c r="O329" s="314"/>
      <c r="P329" s="314"/>
      <c r="Q329" s="314"/>
      <c r="R329" s="314"/>
      <c r="S329" s="314"/>
      <c r="T329" s="314"/>
      <c r="U329" s="314"/>
      <c r="V329" s="314"/>
    </row>
    <row r="330" spans="1:22" ht="14.25" customHeight="1" x14ac:dyDescent="0.2">
      <c r="A330" s="314"/>
      <c r="B330" s="314"/>
      <c r="C330" s="314"/>
      <c r="D330" s="314"/>
      <c r="E330" s="314"/>
      <c r="F330" s="314"/>
      <c r="G330" s="324"/>
      <c r="H330" s="314"/>
      <c r="I330" s="314"/>
      <c r="J330" s="314"/>
      <c r="K330" s="314"/>
      <c r="L330" s="314"/>
      <c r="M330" s="314"/>
      <c r="N330" s="314"/>
      <c r="O330" s="314"/>
      <c r="P330" s="314"/>
      <c r="Q330" s="314"/>
      <c r="R330" s="314"/>
      <c r="S330" s="314"/>
      <c r="T330" s="314"/>
      <c r="U330" s="314"/>
      <c r="V330" s="314"/>
    </row>
    <row r="331" spans="1:22" ht="14.25" customHeight="1" x14ac:dyDescent="0.2">
      <c r="A331" s="314"/>
      <c r="B331" s="314"/>
      <c r="C331" s="314"/>
      <c r="D331" s="314"/>
      <c r="E331" s="314"/>
      <c r="F331" s="314"/>
      <c r="G331" s="324"/>
      <c r="H331" s="314"/>
      <c r="I331" s="314"/>
      <c r="J331" s="314"/>
      <c r="K331" s="314"/>
      <c r="L331" s="314"/>
      <c r="M331" s="314"/>
      <c r="N331" s="314"/>
      <c r="O331" s="314"/>
      <c r="P331" s="314"/>
      <c r="Q331" s="314"/>
      <c r="R331" s="314"/>
      <c r="S331" s="314"/>
      <c r="T331" s="314"/>
      <c r="U331" s="314"/>
      <c r="V331" s="314"/>
    </row>
    <row r="332" spans="1:22" ht="14.25" customHeight="1" x14ac:dyDescent="0.2">
      <c r="A332" s="314"/>
      <c r="B332" s="314"/>
      <c r="C332" s="314"/>
      <c r="D332" s="314"/>
      <c r="E332" s="314"/>
      <c r="F332" s="314"/>
      <c r="G332" s="324"/>
      <c r="H332" s="314"/>
      <c r="I332" s="314"/>
      <c r="J332" s="314"/>
      <c r="K332" s="314"/>
      <c r="L332" s="314"/>
      <c r="M332" s="314"/>
      <c r="N332" s="314"/>
      <c r="O332" s="314"/>
      <c r="P332" s="314"/>
      <c r="Q332" s="314"/>
      <c r="R332" s="314"/>
      <c r="S332" s="314"/>
      <c r="T332" s="314"/>
      <c r="U332" s="314"/>
      <c r="V332" s="314"/>
    </row>
    <row r="333" spans="1:22" ht="14.25" customHeight="1" x14ac:dyDescent="0.2">
      <c r="A333" s="314"/>
      <c r="B333" s="314"/>
      <c r="C333" s="314"/>
      <c r="D333" s="314"/>
      <c r="E333" s="314"/>
      <c r="F333" s="314"/>
      <c r="G333" s="324"/>
      <c r="H333" s="314"/>
      <c r="I333" s="314"/>
      <c r="J333" s="314"/>
      <c r="K333" s="314"/>
      <c r="L333" s="314"/>
      <c r="M333" s="314"/>
      <c r="N333" s="314"/>
      <c r="O333" s="314"/>
      <c r="P333" s="314"/>
      <c r="Q333" s="314"/>
      <c r="R333" s="314"/>
      <c r="S333" s="314"/>
      <c r="T333" s="314"/>
      <c r="U333" s="314"/>
      <c r="V333" s="314"/>
    </row>
    <row r="334" spans="1:22" ht="14.25" customHeight="1" x14ac:dyDescent="0.2">
      <c r="A334" s="314"/>
      <c r="B334" s="314"/>
      <c r="C334" s="314"/>
      <c r="D334" s="314"/>
      <c r="E334" s="314"/>
      <c r="F334" s="314"/>
      <c r="G334" s="324"/>
      <c r="H334" s="314"/>
      <c r="I334" s="314"/>
      <c r="J334" s="314"/>
      <c r="K334" s="314"/>
      <c r="L334" s="314"/>
      <c r="M334" s="314"/>
      <c r="N334" s="314"/>
      <c r="O334" s="314"/>
      <c r="P334" s="314"/>
      <c r="Q334" s="314"/>
      <c r="R334" s="314"/>
      <c r="S334" s="314"/>
      <c r="T334" s="314"/>
      <c r="U334" s="314"/>
      <c r="V334" s="314"/>
    </row>
    <row r="335" spans="1:22" ht="14.25" customHeight="1" x14ac:dyDescent="0.2">
      <c r="A335" s="314"/>
      <c r="B335" s="314"/>
      <c r="C335" s="314"/>
      <c r="D335" s="314"/>
      <c r="E335" s="314"/>
      <c r="F335" s="314"/>
      <c r="G335" s="324"/>
      <c r="H335" s="314"/>
      <c r="I335" s="314"/>
      <c r="J335" s="314"/>
      <c r="K335" s="314"/>
      <c r="L335" s="314"/>
      <c r="M335" s="314"/>
      <c r="N335" s="314"/>
      <c r="O335" s="314"/>
      <c r="P335" s="314"/>
      <c r="Q335" s="314"/>
      <c r="R335" s="314"/>
      <c r="S335" s="314"/>
      <c r="T335" s="314"/>
      <c r="U335" s="314"/>
      <c r="V335" s="314"/>
    </row>
    <row r="336" spans="1:22" ht="14.25" customHeight="1" x14ac:dyDescent="0.2">
      <c r="A336" s="314"/>
      <c r="B336" s="314"/>
      <c r="C336" s="314"/>
      <c r="D336" s="314"/>
      <c r="E336" s="314"/>
      <c r="F336" s="314"/>
      <c r="G336" s="324"/>
      <c r="H336" s="314"/>
      <c r="I336" s="314"/>
      <c r="J336" s="314"/>
      <c r="K336" s="314"/>
      <c r="L336" s="314"/>
      <c r="M336" s="314"/>
      <c r="N336" s="314"/>
      <c r="O336" s="314"/>
      <c r="P336" s="314"/>
      <c r="Q336" s="314"/>
      <c r="R336" s="314"/>
      <c r="S336" s="314"/>
      <c r="T336" s="314"/>
      <c r="U336" s="314"/>
      <c r="V336" s="314"/>
    </row>
    <row r="337" spans="1:22" ht="14.25" customHeight="1" x14ac:dyDescent="0.2">
      <c r="A337" s="314"/>
      <c r="B337" s="314"/>
      <c r="C337" s="314"/>
      <c r="D337" s="314"/>
      <c r="E337" s="314"/>
      <c r="F337" s="314"/>
      <c r="G337" s="324"/>
      <c r="H337" s="314"/>
      <c r="I337" s="314"/>
      <c r="J337" s="314"/>
      <c r="K337" s="314"/>
      <c r="L337" s="314"/>
      <c r="M337" s="314"/>
      <c r="N337" s="314"/>
      <c r="O337" s="314"/>
      <c r="P337" s="314"/>
      <c r="Q337" s="314"/>
      <c r="R337" s="314"/>
      <c r="S337" s="314"/>
      <c r="T337" s="314"/>
      <c r="U337" s="314"/>
      <c r="V337" s="314"/>
    </row>
    <row r="338" spans="1:22" ht="14.25" customHeight="1" x14ac:dyDescent="0.2">
      <c r="A338" s="314"/>
      <c r="B338" s="314"/>
      <c r="C338" s="314"/>
      <c r="D338" s="314"/>
      <c r="E338" s="314"/>
      <c r="F338" s="314"/>
      <c r="G338" s="324"/>
      <c r="H338" s="314"/>
      <c r="I338" s="314"/>
      <c r="J338" s="314"/>
      <c r="K338" s="314"/>
      <c r="L338" s="314"/>
      <c r="M338" s="314"/>
      <c r="N338" s="314"/>
      <c r="O338" s="314"/>
      <c r="P338" s="314"/>
      <c r="Q338" s="314"/>
      <c r="R338" s="314"/>
      <c r="S338" s="314"/>
      <c r="T338" s="314"/>
      <c r="U338" s="314"/>
      <c r="V338" s="314"/>
    </row>
    <row r="339" spans="1:22" ht="14.25" customHeight="1" x14ac:dyDescent="0.2">
      <c r="A339" s="314"/>
      <c r="B339" s="314"/>
      <c r="C339" s="314"/>
      <c r="D339" s="314"/>
      <c r="E339" s="314"/>
      <c r="F339" s="314"/>
      <c r="G339" s="324"/>
      <c r="H339" s="314"/>
      <c r="I339" s="314"/>
      <c r="J339" s="314"/>
      <c r="K339" s="314"/>
      <c r="L339" s="314"/>
      <c r="M339" s="314"/>
      <c r="N339" s="314"/>
      <c r="O339" s="314"/>
      <c r="P339" s="314"/>
      <c r="Q339" s="314"/>
      <c r="R339" s="314"/>
      <c r="S339" s="314"/>
      <c r="T339" s="314"/>
      <c r="U339" s="314"/>
      <c r="V339" s="314"/>
    </row>
    <row r="340" spans="1:22" ht="14.25" customHeight="1" x14ac:dyDescent="0.2">
      <c r="A340" s="314"/>
      <c r="B340" s="314"/>
      <c r="C340" s="314"/>
      <c r="D340" s="314"/>
      <c r="E340" s="314"/>
      <c r="F340" s="314"/>
      <c r="G340" s="324"/>
      <c r="H340" s="314"/>
      <c r="I340" s="314"/>
      <c r="J340" s="314"/>
      <c r="K340" s="314"/>
      <c r="L340" s="314"/>
      <c r="M340" s="314"/>
      <c r="N340" s="314"/>
      <c r="O340" s="314"/>
      <c r="P340" s="314"/>
      <c r="Q340" s="314"/>
      <c r="R340" s="314"/>
      <c r="S340" s="314"/>
      <c r="T340" s="314"/>
      <c r="U340" s="314"/>
      <c r="V340" s="314"/>
    </row>
    <row r="341" spans="1:22" ht="14.25" customHeight="1" x14ac:dyDescent="0.2">
      <c r="A341" s="314"/>
      <c r="B341" s="314"/>
      <c r="C341" s="314"/>
      <c r="D341" s="314"/>
      <c r="E341" s="314"/>
      <c r="F341" s="314"/>
      <c r="G341" s="324"/>
      <c r="H341" s="314"/>
      <c r="I341" s="314"/>
      <c r="J341" s="314"/>
      <c r="K341" s="314"/>
      <c r="L341" s="314"/>
      <c r="M341" s="314"/>
      <c r="N341" s="314"/>
      <c r="O341" s="314"/>
      <c r="P341" s="314"/>
      <c r="Q341" s="314"/>
      <c r="R341" s="314"/>
      <c r="S341" s="314"/>
      <c r="T341" s="314"/>
      <c r="U341" s="314"/>
      <c r="V341" s="314"/>
    </row>
    <row r="342" spans="1:22" ht="14.25" customHeight="1" x14ac:dyDescent="0.2">
      <c r="A342" s="314"/>
      <c r="B342" s="314"/>
      <c r="C342" s="314"/>
      <c r="D342" s="314"/>
      <c r="E342" s="314"/>
      <c r="F342" s="314"/>
      <c r="G342" s="324"/>
      <c r="H342" s="314"/>
      <c r="I342" s="314"/>
      <c r="J342" s="314"/>
      <c r="K342" s="314"/>
      <c r="L342" s="314"/>
      <c r="M342" s="314"/>
      <c r="N342" s="314"/>
      <c r="O342" s="314"/>
      <c r="P342" s="314"/>
      <c r="Q342" s="314"/>
      <c r="R342" s="314"/>
      <c r="S342" s="314"/>
      <c r="T342" s="314"/>
      <c r="U342" s="314"/>
      <c r="V342" s="314"/>
    </row>
    <row r="343" spans="1:22" ht="14.25" customHeight="1" x14ac:dyDescent="0.2">
      <c r="A343" s="314"/>
      <c r="B343" s="314"/>
      <c r="C343" s="314"/>
      <c r="D343" s="314"/>
      <c r="E343" s="314"/>
      <c r="F343" s="314"/>
      <c r="G343" s="324"/>
      <c r="H343" s="314"/>
      <c r="I343" s="314"/>
      <c r="J343" s="314"/>
      <c r="K343" s="314"/>
      <c r="L343" s="314"/>
      <c r="M343" s="314"/>
      <c r="N343" s="314"/>
      <c r="O343" s="314"/>
      <c r="P343" s="314"/>
      <c r="Q343" s="314"/>
      <c r="R343" s="314"/>
      <c r="S343" s="314"/>
      <c r="T343" s="314"/>
      <c r="U343" s="314"/>
      <c r="V343" s="314"/>
    </row>
    <row r="344" spans="1:22" ht="14.25" customHeight="1" x14ac:dyDescent="0.2">
      <c r="A344" s="314"/>
      <c r="B344" s="314"/>
      <c r="C344" s="314"/>
      <c r="D344" s="314"/>
      <c r="E344" s="314"/>
      <c r="F344" s="314"/>
      <c r="G344" s="324"/>
      <c r="H344" s="314"/>
      <c r="I344" s="314"/>
      <c r="J344" s="314"/>
      <c r="K344" s="314"/>
      <c r="L344" s="314"/>
      <c r="M344" s="314"/>
      <c r="N344" s="314"/>
      <c r="O344" s="314"/>
      <c r="P344" s="314"/>
      <c r="Q344" s="314"/>
      <c r="R344" s="314"/>
      <c r="S344" s="314"/>
      <c r="T344" s="314"/>
      <c r="U344" s="314"/>
      <c r="V344" s="314"/>
    </row>
    <row r="345" spans="1:22" ht="14.25" customHeight="1" x14ac:dyDescent="0.2">
      <c r="A345" s="314"/>
      <c r="B345" s="314"/>
      <c r="C345" s="314"/>
      <c r="D345" s="314"/>
      <c r="E345" s="314"/>
      <c r="F345" s="314"/>
      <c r="G345" s="324"/>
      <c r="H345" s="314"/>
      <c r="I345" s="314"/>
      <c r="J345" s="314"/>
      <c r="K345" s="314"/>
      <c r="L345" s="314"/>
      <c r="M345" s="314"/>
      <c r="N345" s="314"/>
      <c r="O345" s="314"/>
      <c r="P345" s="314"/>
      <c r="Q345" s="314"/>
      <c r="R345" s="314"/>
      <c r="S345" s="314"/>
      <c r="T345" s="314"/>
      <c r="U345" s="314"/>
      <c r="V345" s="314"/>
    </row>
    <row r="346" spans="1:22" ht="14.25" customHeight="1" x14ac:dyDescent="0.2">
      <c r="A346" s="314"/>
      <c r="B346" s="314"/>
      <c r="C346" s="314"/>
      <c r="D346" s="314"/>
      <c r="E346" s="314"/>
      <c r="F346" s="314"/>
      <c r="G346" s="324"/>
      <c r="H346" s="314"/>
      <c r="I346" s="314"/>
      <c r="J346" s="314"/>
      <c r="K346" s="314"/>
      <c r="L346" s="314"/>
      <c r="M346" s="314"/>
      <c r="N346" s="314"/>
      <c r="O346" s="314"/>
      <c r="P346" s="314"/>
      <c r="Q346" s="314"/>
      <c r="R346" s="314"/>
      <c r="S346" s="314"/>
      <c r="T346" s="314"/>
      <c r="U346" s="314"/>
      <c r="V346" s="314"/>
    </row>
    <row r="347" spans="1:22" ht="14.25" customHeight="1" x14ac:dyDescent="0.2">
      <c r="A347" s="314"/>
      <c r="B347" s="314"/>
      <c r="C347" s="314"/>
      <c r="D347" s="314"/>
      <c r="E347" s="314"/>
      <c r="F347" s="314"/>
      <c r="G347" s="324"/>
      <c r="H347" s="314"/>
      <c r="I347" s="314"/>
      <c r="J347" s="314"/>
      <c r="K347" s="314"/>
      <c r="L347" s="314"/>
      <c r="M347" s="314"/>
      <c r="N347" s="314"/>
      <c r="O347" s="314"/>
      <c r="P347" s="314"/>
      <c r="Q347" s="314"/>
      <c r="R347" s="314"/>
      <c r="S347" s="314"/>
      <c r="T347" s="314"/>
      <c r="U347" s="314"/>
      <c r="V347" s="314"/>
    </row>
    <row r="348" spans="1:22" ht="14.25" customHeight="1" x14ac:dyDescent="0.2">
      <c r="A348" s="314"/>
      <c r="B348" s="314"/>
      <c r="C348" s="314"/>
      <c r="D348" s="314"/>
      <c r="E348" s="314"/>
      <c r="F348" s="314"/>
      <c r="G348" s="324"/>
      <c r="H348" s="314"/>
      <c r="I348" s="314"/>
      <c r="J348" s="314"/>
      <c r="K348" s="314"/>
      <c r="L348" s="314"/>
      <c r="M348" s="314"/>
      <c r="N348" s="314"/>
      <c r="O348" s="314"/>
      <c r="P348" s="314"/>
      <c r="Q348" s="314"/>
      <c r="R348" s="314"/>
      <c r="S348" s="314"/>
      <c r="T348" s="314"/>
      <c r="U348" s="314"/>
      <c r="V348" s="314"/>
    </row>
    <row r="349" spans="1:22" ht="14.25" customHeight="1" x14ac:dyDescent="0.2">
      <c r="A349" s="314"/>
      <c r="B349" s="314"/>
      <c r="C349" s="314"/>
      <c r="D349" s="314"/>
      <c r="E349" s="314"/>
      <c r="F349" s="314"/>
      <c r="G349" s="324"/>
      <c r="H349" s="314"/>
      <c r="I349" s="314"/>
      <c r="J349" s="314"/>
      <c r="K349" s="314"/>
      <c r="L349" s="314"/>
      <c r="M349" s="314"/>
      <c r="N349" s="314"/>
      <c r="O349" s="314"/>
      <c r="P349" s="314"/>
      <c r="Q349" s="314"/>
      <c r="R349" s="314"/>
      <c r="S349" s="314"/>
      <c r="T349" s="314"/>
      <c r="U349" s="314"/>
      <c r="V349" s="314"/>
    </row>
    <row r="350" spans="1:22" ht="14.25" customHeight="1" x14ac:dyDescent="0.2">
      <c r="A350" s="314"/>
      <c r="B350" s="314"/>
      <c r="C350" s="314"/>
      <c r="D350" s="314"/>
      <c r="E350" s="314"/>
      <c r="F350" s="314"/>
      <c r="G350" s="324"/>
      <c r="H350" s="314"/>
      <c r="I350" s="314"/>
      <c r="J350" s="314"/>
      <c r="K350" s="314"/>
      <c r="L350" s="314"/>
      <c r="M350" s="314"/>
      <c r="N350" s="314"/>
      <c r="O350" s="314"/>
      <c r="P350" s="314"/>
      <c r="Q350" s="314"/>
      <c r="R350" s="314"/>
      <c r="S350" s="314"/>
      <c r="T350" s="314"/>
      <c r="U350" s="314"/>
      <c r="V350" s="314"/>
    </row>
    <row r="351" spans="1:22" ht="14.25" customHeight="1" x14ac:dyDescent="0.2">
      <c r="A351" s="314"/>
      <c r="B351" s="314"/>
      <c r="C351" s="314"/>
      <c r="D351" s="314"/>
      <c r="E351" s="314"/>
      <c r="F351" s="314"/>
      <c r="G351" s="324"/>
      <c r="H351" s="314"/>
      <c r="I351" s="314"/>
      <c r="J351" s="314"/>
      <c r="K351" s="314"/>
      <c r="L351" s="314"/>
      <c r="M351" s="314"/>
      <c r="N351" s="314"/>
      <c r="O351" s="314"/>
      <c r="P351" s="314"/>
      <c r="Q351" s="314"/>
      <c r="R351" s="314"/>
      <c r="S351" s="314"/>
      <c r="T351" s="314"/>
      <c r="U351" s="314"/>
      <c r="V351" s="314"/>
    </row>
    <row r="352" spans="1:22" ht="14.25" customHeight="1" x14ac:dyDescent="0.2">
      <c r="A352" s="314"/>
      <c r="B352" s="314"/>
      <c r="C352" s="314"/>
      <c r="D352" s="314"/>
      <c r="E352" s="314"/>
      <c r="F352" s="314"/>
      <c r="G352" s="324"/>
      <c r="H352" s="314"/>
      <c r="I352" s="314"/>
      <c r="J352" s="314"/>
      <c r="K352" s="314"/>
      <c r="L352" s="314"/>
      <c r="M352" s="314"/>
      <c r="N352" s="314"/>
      <c r="O352" s="314"/>
      <c r="P352" s="314"/>
      <c r="Q352" s="314"/>
      <c r="R352" s="314"/>
      <c r="S352" s="314"/>
      <c r="T352" s="314"/>
      <c r="U352" s="314"/>
      <c r="V352" s="314"/>
    </row>
    <row r="353" spans="1:22" ht="14.25" customHeight="1" x14ac:dyDescent="0.2">
      <c r="A353" s="314"/>
      <c r="B353" s="314"/>
      <c r="C353" s="314"/>
      <c r="D353" s="314"/>
      <c r="E353" s="314"/>
      <c r="F353" s="314"/>
      <c r="G353" s="324"/>
      <c r="H353" s="314"/>
      <c r="I353" s="314"/>
      <c r="J353" s="314"/>
      <c r="K353" s="314"/>
      <c r="L353" s="314"/>
      <c r="M353" s="314"/>
      <c r="N353" s="314"/>
      <c r="O353" s="314"/>
      <c r="P353" s="314"/>
      <c r="Q353" s="314"/>
      <c r="R353" s="314"/>
      <c r="S353" s="314"/>
      <c r="T353" s="314"/>
      <c r="U353" s="314"/>
      <c r="V353" s="314"/>
    </row>
    <row r="354" spans="1:22" ht="14.25" customHeight="1" x14ac:dyDescent="0.2">
      <c r="A354" s="314"/>
      <c r="B354" s="314"/>
      <c r="C354" s="314"/>
      <c r="D354" s="314"/>
      <c r="E354" s="314"/>
      <c r="F354" s="314"/>
      <c r="G354" s="324"/>
      <c r="H354" s="314"/>
      <c r="I354" s="314"/>
      <c r="J354" s="314"/>
      <c r="K354" s="314"/>
      <c r="L354" s="314"/>
      <c r="M354" s="314"/>
      <c r="N354" s="314"/>
      <c r="O354" s="314"/>
      <c r="P354" s="314"/>
      <c r="Q354" s="314"/>
      <c r="R354" s="314"/>
      <c r="S354" s="314"/>
      <c r="T354" s="314"/>
      <c r="U354" s="314"/>
      <c r="V354" s="314"/>
    </row>
    <row r="355" spans="1:22" ht="14.25" customHeight="1" x14ac:dyDescent="0.2">
      <c r="A355" s="314"/>
      <c r="B355" s="314"/>
      <c r="C355" s="314"/>
      <c r="D355" s="314"/>
      <c r="E355" s="314"/>
      <c r="F355" s="314"/>
      <c r="G355" s="324"/>
      <c r="H355" s="314"/>
      <c r="I355" s="314"/>
      <c r="J355" s="314"/>
      <c r="K355" s="314"/>
      <c r="L355" s="314"/>
      <c r="M355" s="314"/>
      <c r="N355" s="314"/>
      <c r="O355" s="314"/>
      <c r="P355" s="314"/>
      <c r="Q355" s="314"/>
      <c r="R355" s="314"/>
      <c r="S355" s="314"/>
      <c r="T355" s="314"/>
      <c r="U355" s="314"/>
      <c r="V355" s="314"/>
    </row>
    <row r="356" spans="1:22" ht="14.25" customHeight="1" x14ac:dyDescent="0.2">
      <c r="A356" s="314"/>
      <c r="B356" s="314"/>
      <c r="C356" s="314"/>
      <c r="D356" s="314"/>
      <c r="E356" s="314"/>
      <c r="F356" s="314"/>
      <c r="G356" s="324"/>
      <c r="H356" s="314"/>
      <c r="I356" s="314"/>
      <c r="J356" s="314"/>
      <c r="K356" s="314"/>
      <c r="L356" s="314"/>
      <c r="M356" s="314"/>
      <c r="N356" s="314"/>
      <c r="O356" s="314"/>
      <c r="P356" s="314"/>
      <c r="Q356" s="314"/>
      <c r="R356" s="314"/>
      <c r="S356" s="314"/>
      <c r="T356" s="314"/>
      <c r="U356" s="314"/>
      <c r="V356" s="314"/>
    </row>
    <row r="357" spans="1:22" ht="14.25" customHeight="1" x14ac:dyDescent="0.2">
      <c r="A357" s="314"/>
      <c r="B357" s="314"/>
      <c r="C357" s="314"/>
      <c r="D357" s="314"/>
      <c r="E357" s="314"/>
      <c r="F357" s="314"/>
      <c r="G357" s="324"/>
      <c r="H357" s="314"/>
      <c r="I357" s="314"/>
      <c r="J357" s="314"/>
      <c r="K357" s="314"/>
      <c r="L357" s="314"/>
      <c r="M357" s="314"/>
      <c r="N357" s="314"/>
      <c r="O357" s="314"/>
      <c r="P357" s="314"/>
      <c r="Q357" s="314"/>
      <c r="R357" s="314"/>
      <c r="S357" s="314"/>
      <c r="T357" s="314"/>
      <c r="U357" s="314"/>
      <c r="V357" s="314"/>
    </row>
    <row r="358" spans="1:22" ht="14.25" customHeight="1" x14ac:dyDescent="0.2">
      <c r="A358" s="314"/>
      <c r="B358" s="314"/>
      <c r="C358" s="314"/>
      <c r="D358" s="314"/>
      <c r="E358" s="314"/>
      <c r="F358" s="314"/>
      <c r="G358" s="324"/>
      <c r="H358" s="314"/>
      <c r="I358" s="314"/>
      <c r="J358" s="314"/>
      <c r="K358" s="314"/>
      <c r="L358" s="314"/>
      <c r="M358" s="314"/>
      <c r="N358" s="314"/>
      <c r="O358" s="314"/>
      <c r="P358" s="314"/>
      <c r="Q358" s="314"/>
      <c r="R358" s="314"/>
      <c r="S358" s="314"/>
      <c r="T358" s="314"/>
      <c r="U358" s="314"/>
      <c r="V358" s="314"/>
    </row>
    <row r="359" spans="1:22" ht="14.25" customHeight="1" x14ac:dyDescent="0.2">
      <c r="A359" s="314"/>
      <c r="B359" s="314"/>
      <c r="C359" s="314"/>
      <c r="D359" s="314"/>
      <c r="E359" s="314"/>
      <c r="F359" s="314"/>
      <c r="G359" s="324"/>
      <c r="H359" s="314"/>
      <c r="I359" s="314"/>
      <c r="J359" s="314"/>
      <c r="K359" s="314"/>
      <c r="L359" s="314"/>
      <c r="M359" s="314"/>
      <c r="N359" s="314"/>
      <c r="O359" s="314"/>
      <c r="P359" s="314"/>
      <c r="Q359" s="314"/>
      <c r="R359" s="314"/>
      <c r="S359" s="314"/>
      <c r="T359" s="314"/>
      <c r="U359" s="314"/>
      <c r="V359" s="314"/>
    </row>
    <row r="360" spans="1:22" ht="14.25" customHeight="1" x14ac:dyDescent="0.2">
      <c r="A360" s="314"/>
      <c r="B360" s="314"/>
      <c r="C360" s="314"/>
      <c r="D360" s="314"/>
      <c r="E360" s="314"/>
      <c r="F360" s="314"/>
      <c r="G360" s="324"/>
      <c r="H360" s="314"/>
      <c r="I360" s="314"/>
      <c r="J360" s="314"/>
      <c r="K360" s="314"/>
      <c r="L360" s="314"/>
      <c r="M360" s="314"/>
      <c r="N360" s="314"/>
      <c r="O360" s="314"/>
      <c r="P360" s="314"/>
      <c r="Q360" s="314"/>
      <c r="R360" s="314"/>
      <c r="S360" s="314"/>
      <c r="T360" s="314"/>
      <c r="U360" s="314"/>
      <c r="V360" s="314"/>
    </row>
    <row r="361" spans="1:22" ht="14.25" customHeight="1" x14ac:dyDescent="0.2">
      <c r="A361" s="314"/>
      <c r="B361" s="314"/>
      <c r="C361" s="314"/>
      <c r="D361" s="314"/>
      <c r="E361" s="314"/>
      <c r="F361" s="314"/>
      <c r="G361" s="324"/>
      <c r="H361" s="314"/>
      <c r="I361" s="314"/>
      <c r="J361" s="314"/>
      <c r="K361" s="314"/>
      <c r="L361" s="314"/>
      <c r="M361" s="314"/>
      <c r="N361" s="314"/>
      <c r="O361" s="314"/>
      <c r="P361" s="314"/>
      <c r="Q361" s="314"/>
      <c r="R361" s="314"/>
      <c r="S361" s="314"/>
      <c r="T361" s="314"/>
      <c r="U361" s="314"/>
      <c r="V361" s="314"/>
    </row>
    <row r="362" spans="1:22" ht="14.25" customHeight="1" x14ac:dyDescent="0.2">
      <c r="A362" s="314"/>
      <c r="B362" s="314"/>
      <c r="C362" s="314"/>
      <c r="D362" s="314"/>
      <c r="E362" s="314"/>
      <c r="F362" s="314"/>
      <c r="G362" s="324"/>
      <c r="H362" s="314"/>
      <c r="I362" s="314"/>
      <c r="J362" s="314"/>
      <c r="K362" s="314"/>
      <c r="L362" s="314"/>
      <c r="M362" s="314"/>
      <c r="N362" s="314"/>
      <c r="O362" s="314"/>
      <c r="P362" s="314"/>
      <c r="Q362" s="314"/>
      <c r="R362" s="314"/>
      <c r="S362" s="314"/>
      <c r="T362" s="314"/>
      <c r="U362" s="314"/>
      <c r="V362" s="314"/>
    </row>
    <row r="363" spans="1:22" ht="14.25" customHeight="1" x14ac:dyDescent="0.2">
      <c r="A363" s="314"/>
      <c r="B363" s="314"/>
      <c r="C363" s="314"/>
      <c r="D363" s="314"/>
      <c r="E363" s="314"/>
      <c r="F363" s="314"/>
      <c r="G363" s="324"/>
      <c r="H363" s="314"/>
      <c r="I363" s="314"/>
      <c r="J363" s="314"/>
      <c r="K363" s="314"/>
      <c r="L363" s="314"/>
      <c r="M363" s="314"/>
      <c r="N363" s="314"/>
      <c r="O363" s="314"/>
      <c r="P363" s="314"/>
      <c r="Q363" s="314"/>
      <c r="R363" s="314"/>
      <c r="S363" s="314"/>
      <c r="T363" s="314"/>
      <c r="U363" s="314"/>
      <c r="V363" s="314"/>
    </row>
    <row r="364" spans="1:22" ht="14.25" customHeight="1" x14ac:dyDescent="0.2">
      <c r="A364" s="314"/>
      <c r="B364" s="314"/>
      <c r="C364" s="314"/>
      <c r="D364" s="314"/>
      <c r="E364" s="314"/>
      <c r="F364" s="314"/>
      <c r="G364" s="324"/>
      <c r="H364" s="314"/>
      <c r="I364" s="314"/>
      <c r="J364" s="314"/>
      <c r="K364" s="314"/>
      <c r="L364" s="314"/>
      <c r="M364" s="314"/>
      <c r="N364" s="314"/>
      <c r="O364" s="314"/>
      <c r="P364" s="314"/>
      <c r="Q364" s="314"/>
      <c r="R364" s="314"/>
      <c r="S364" s="314"/>
      <c r="T364" s="314"/>
      <c r="U364" s="314"/>
      <c r="V364" s="314"/>
    </row>
    <row r="365" spans="1:22" ht="14.25" customHeight="1" x14ac:dyDescent="0.2">
      <c r="A365" s="314"/>
      <c r="B365" s="314"/>
      <c r="C365" s="314"/>
      <c r="D365" s="314"/>
      <c r="E365" s="314"/>
      <c r="F365" s="314"/>
      <c r="G365" s="324"/>
      <c r="H365" s="314"/>
      <c r="I365" s="314"/>
      <c r="J365" s="314"/>
      <c r="K365" s="314"/>
      <c r="L365" s="314"/>
      <c r="M365" s="314"/>
      <c r="N365" s="314"/>
      <c r="O365" s="314"/>
      <c r="P365" s="314"/>
      <c r="Q365" s="314"/>
      <c r="R365" s="314"/>
      <c r="S365" s="314"/>
      <c r="T365" s="314"/>
      <c r="U365" s="314"/>
      <c r="V365" s="314"/>
    </row>
    <row r="366" spans="1:22" ht="14.25" customHeight="1" x14ac:dyDescent="0.2">
      <c r="A366" s="314"/>
      <c r="B366" s="314"/>
      <c r="C366" s="314"/>
      <c r="D366" s="314"/>
      <c r="E366" s="314"/>
      <c r="F366" s="314"/>
      <c r="G366" s="324"/>
      <c r="H366" s="314"/>
      <c r="I366" s="314"/>
      <c r="J366" s="314"/>
      <c r="K366" s="314"/>
      <c r="L366" s="314"/>
      <c r="M366" s="314"/>
      <c r="N366" s="314"/>
      <c r="O366" s="314"/>
      <c r="P366" s="314"/>
      <c r="Q366" s="314"/>
      <c r="R366" s="314"/>
      <c r="S366" s="314"/>
      <c r="T366" s="314"/>
      <c r="U366" s="314"/>
      <c r="V366" s="314"/>
    </row>
    <row r="367" spans="1:22" ht="14.25" customHeight="1" x14ac:dyDescent="0.2">
      <c r="A367" s="314"/>
      <c r="B367" s="314"/>
      <c r="C367" s="314"/>
      <c r="D367" s="314"/>
      <c r="E367" s="314"/>
      <c r="F367" s="314"/>
      <c r="G367" s="324"/>
      <c r="H367" s="314"/>
      <c r="I367" s="314"/>
      <c r="J367" s="314"/>
      <c r="K367" s="314"/>
      <c r="L367" s="314"/>
      <c r="M367" s="314"/>
      <c r="N367" s="314"/>
      <c r="O367" s="314"/>
      <c r="P367" s="314"/>
      <c r="Q367" s="314"/>
      <c r="R367" s="314"/>
      <c r="S367" s="314"/>
      <c r="T367" s="314"/>
      <c r="U367" s="314"/>
      <c r="V367" s="314"/>
    </row>
    <row r="368" spans="1:22" ht="14.25" customHeight="1" x14ac:dyDescent="0.2">
      <c r="A368" s="314"/>
      <c r="B368" s="314"/>
      <c r="C368" s="314"/>
      <c r="D368" s="314"/>
      <c r="E368" s="314"/>
      <c r="F368" s="314"/>
      <c r="G368" s="324"/>
      <c r="H368" s="314"/>
      <c r="I368" s="314"/>
      <c r="J368" s="314"/>
      <c r="K368" s="314"/>
      <c r="L368" s="314"/>
      <c r="M368" s="314"/>
      <c r="N368" s="314"/>
      <c r="O368" s="314"/>
      <c r="P368" s="314"/>
      <c r="Q368" s="314"/>
      <c r="R368" s="314"/>
      <c r="S368" s="314"/>
      <c r="T368" s="314"/>
      <c r="U368" s="314"/>
      <c r="V368" s="314"/>
    </row>
    <row r="369" spans="1:22" ht="14.25" customHeight="1" x14ac:dyDescent="0.2">
      <c r="A369" s="314"/>
      <c r="B369" s="314"/>
      <c r="C369" s="314"/>
      <c r="D369" s="314"/>
      <c r="E369" s="314"/>
      <c r="F369" s="314"/>
      <c r="G369" s="324"/>
      <c r="H369" s="314"/>
      <c r="I369" s="314"/>
      <c r="J369" s="314"/>
      <c r="K369" s="314"/>
      <c r="L369" s="314"/>
      <c r="M369" s="314"/>
      <c r="N369" s="314"/>
      <c r="O369" s="314"/>
      <c r="P369" s="314"/>
      <c r="Q369" s="314"/>
      <c r="R369" s="314"/>
      <c r="S369" s="314"/>
      <c r="T369" s="314"/>
      <c r="U369" s="314"/>
      <c r="V369" s="314"/>
    </row>
    <row r="370" spans="1:22" ht="14.25" customHeight="1" x14ac:dyDescent="0.2">
      <c r="A370" s="314"/>
      <c r="B370" s="314"/>
      <c r="C370" s="314"/>
      <c r="D370" s="314"/>
      <c r="E370" s="314"/>
      <c r="F370" s="314"/>
      <c r="G370" s="324"/>
      <c r="H370" s="314"/>
      <c r="I370" s="314"/>
      <c r="J370" s="314"/>
      <c r="K370" s="314"/>
      <c r="L370" s="314"/>
      <c r="M370" s="314"/>
      <c r="N370" s="314"/>
      <c r="O370" s="314"/>
      <c r="P370" s="314"/>
      <c r="Q370" s="314"/>
      <c r="R370" s="314"/>
      <c r="S370" s="314"/>
      <c r="T370" s="314"/>
      <c r="U370" s="314"/>
      <c r="V370" s="314"/>
    </row>
    <row r="371" spans="1:22" ht="14.25" customHeight="1" x14ac:dyDescent="0.2">
      <c r="A371" s="314"/>
      <c r="B371" s="314"/>
      <c r="C371" s="314"/>
      <c r="D371" s="314"/>
      <c r="E371" s="314"/>
      <c r="F371" s="314"/>
      <c r="G371" s="324"/>
      <c r="H371" s="314"/>
      <c r="I371" s="314"/>
      <c r="J371" s="314"/>
      <c r="K371" s="314"/>
      <c r="L371" s="314"/>
      <c r="M371" s="314"/>
      <c r="N371" s="314"/>
      <c r="O371" s="314"/>
      <c r="P371" s="314"/>
      <c r="Q371" s="314"/>
      <c r="R371" s="314"/>
      <c r="S371" s="314"/>
      <c r="T371" s="314"/>
      <c r="U371" s="314"/>
      <c r="V371" s="314"/>
    </row>
    <row r="372" spans="1:22" ht="14.25" customHeight="1" x14ac:dyDescent="0.2">
      <c r="A372" s="314"/>
      <c r="B372" s="314"/>
      <c r="C372" s="314"/>
      <c r="D372" s="314"/>
      <c r="E372" s="314"/>
      <c r="F372" s="314"/>
      <c r="G372" s="324"/>
      <c r="H372" s="314"/>
      <c r="I372" s="314"/>
      <c r="J372" s="314"/>
      <c r="K372" s="314"/>
      <c r="L372" s="314"/>
      <c r="M372" s="314"/>
      <c r="N372" s="314"/>
      <c r="O372" s="314"/>
      <c r="P372" s="314"/>
      <c r="Q372" s="314"/>
      <c r="R372" s="314"/>
      <c r="S372" s="314"/>
      <c r="T372" s="314"/>
      <c r="U372" s="314"/>
      <c r="V372" s="314"/>
    </row>
    <row r="373" spans="1:22" ht="14.25" customHeight="1" x14ac:dyDescent="0.2">
      <c r="A373" s="314"/>
      <c r="B373" s="314"/>
      <c r="C373" s="314"/>
      <c r="D373" s="314"/>
      <c r="E373" s="314"/>
      <c r="F373" s="314"/>
      <c r="G373" s="324"/>
      <c r="H373" s="314"/>
      <c r="I373" s="314"/>
      <c r="J373" s="314"/>
      <c r="K373" s="314"/>
      <c r="L373" s="314"/>
      <c r="M373" s="314"/>
      <c r="N373" s="314"/>
      <c r="O373" s="314"/>
      <c r="P373" s="314"/>
      <c r="Q373" s="314"/>
      <c r="R373" s="314"/>
      <c r="S373" s="314"/>
      <c r="T373" s="314"/>
      <c r="U373" s="314"/>
      <c r="V373" s="314"/>
    </row>
    <row r="374" spans="1:22" ht="14.25" customHeight="1" x14ac:dyDescent="0.2">
      <c r="A374" s="314"/>
      <c r="B374" s="314"/>
      <c r="C374" s="314"/>
      <c r="D374" s="314"/>
      <c r="E374" s="314"/>
      <c r="F374" s="314"/>
      <c r="G374" s="324"/>
      <c r="H374" s="314"/>
      <c r="I374" s="314"/>
      <c r="J374" s="314"/>
      <c r="K374" s="314"/>
      <c r="L374" s="314"/>
      <c r="M374" s="314"/>
      <c r="N374" s="314"/>
      <c r="O374" s="314"/>
      <c r="P374" s="314"/>
      <c r="Q374" s="314"/>
      <c r="R374" s="314"/>
      <c r="S374" s="314"/>
      <c r="T374" s="314"/>
      <c r="U374" s="314"/>
      <c r="V374" s="314"/>
    </row>
    <row r="375" spans="1:22" ht="14.25" customHeight="1" x14ac:dyDescent="0.2">
      <c r="A375" s="314"/>
      <c r="B375" s="314"/>
      <c r="C375" s="314"/>
      <c r="D375" s="314"/>
      <c r="E375" s="314"/>
      <c r="F375" s="314"/>
      <c r="G375" s="324"/>
      <c r="H375" s="314"/>
      <c r="I375" s="314"/>
      <c r="J375" s="314"/>
      <c r="K375" s="314"/>
      <c r="L375" s="314"/>
      <c r="M375" s="314"/>
      <c r="N375" s="314"/>
      <c r="O375" s="314"/>
      <c r="P375" s="314"/>
      <c r="Q375" s="314"/>
      <c r="R375" s="314"/>
      <c r="S375" s="314"/>
      <c r="T375" s="314"/>
      <c r="U375" s="314"/>
      <c r="V375" s="314"/>
    </row>
    <row r="376" spans="1:22" ht="14.25" customHeight="1" x14ac:dyDescent="0.2">
      <c r="A376" s="314"/>
      <c r="B376" s="314"/>
      <c r="C376" s="314"/>
      <c r="D376" s="314"/>
      <c r="E376" s="314"/>
      <c r="F376" s="314"/>
      <c r="G376" s="324"/>
      <c r="H376" s="314"/>
      <c r="I376" s="314"/>
      <c r="J376" s="314"/>
      <c r="K376" s="314"/>
      <c r="L376" s="314"/>
      <c r="M376" s="314"/>
      <c r="N376" s="314"/>
      <c r="O376" s="314"/>
      <c r="P376" s="314"/>
      <c r="Q376" s="314"/>
      <c r="R376" s="314"/>
      <c r="S376" s="314"/>
      <c r="T376" s="314"/>
      <c r="U376" s="314"/>
      <c r="V376" s="314"/>
    </row>
    <row r="377" spans="1:22" ht="14.25" customHeight="1" x14ac:dyDescent="0.2">
      <c r="A377" s="314"/>
      <c r="B377" s="314"/>
      <c r="C377" s="314"/>
      <c r="D377" s="314"/>
      <c r="E377" s="314"/>
      <c r="F377" s="314"/>
      <c r="G377" s="324"/>
      <c r="H377" s="314"/>
      <c r="I377" s="314"/>
      <c r="J377" s="314"/>
      <c r="K377" s="314"/>
      <c r="L377" s="314"/>
      <c r="M377" s="314"/>
      <c r="N377" s="314"/>
      <c r="O377" s="314"/>
      <c r="P377" s="314"/>
      <c r="Q377" s="314"/>
      <c r="R377" s="314"/>
      <c r="S377" s="314"/>
      <c r="T377" s="314"/>
      <c r="U377" s="314"/>
      <c r="V377" s="314"/>
    </row>
    <row r="378" spans="1:22" ht="14.25" customHeight="1" x14ac:dyDescent="0.2">
      <c r="A378" s="314"/>
      <c r="B378" s="314"/>
      <c r="C378" s="314"/>
      <c r="D378" s="314"/>
      <c r="E378" s="314"/>
      <c r="F378" s="314"/>
      <c r="G378" s="324"/>
      <c r="H378" s="314"/>
      <c r="I378" s="314"/>
      <c r="J378" s="314"/>
      <c r="K378" s="314"/>
      <c r="L378" s="314"/>
      <c r="M378" s="314"/>
      <c r="N378" s="314"/>
      <c r="O378" s="314"/>
      <c r="P378" s="314"/>
      <c r="Q378" s="314"/>
      <c r="R378" s="314"/>
      <c r="S378" s="314"/>
      <c r="T378" s="314"/>
      <c r="U378" s="314"/>
      <c r="V378" s="314"/>
    </row>
    <row r="379" spans="1:22" ht="14.25" customHeight="1" x14ac:dyDescent="0.2">
      <c r="A379" s="314"/>
      <c r="B379" s="314"/>
      <c r="C379" s="314"/>
      <c r="D379" s="314"/>
      <c r="E379" s="314"/>
      <c r="F379" s="314"/>
      <c r="G379" s="324"/>
      <c r="H379" s="314"/>
      <c r="I379" s="314"/>
      <c r="J379" s="314"/>
      <c r="K379" s="314"/>
      <c r="L379" s="314"/>
      <c r="M379" s="314"/>
      <c r="N379" s="314"/>
      <c r="O379" s="314"/>
      <c r="P379" s="314"/>
      <c r="Q379" s="314"/>
      <c r="R379" s="314"/>
      <c r="S379" s="314"/>
      <c r="T379" s="314"/>
      <c r="U379" s="314"/>
      <c r="V379" s="314"/>
    </row>
    <row r="380" spans="1:22" ht="14.25" customHeight="1" x14ac:dyDescent="0.2">
      <c r="A380" s="314"/>
      <c r="B380" s="314"/>
      <c r="C380" s="314"/>
      <c r="D380" s="314"/>
      <c r="E380" s="314"/>
      <c r="F380" s="314"/>
      <c r="G380" s="324"/>
      <c r="H380" s="314"/>
      <c r="I380" s="314"/>
      <c r="J380" s="314"/>
      <c r="K380" s="314"/>
      <c r="L380" s="314"/>
      <c r="M380" s="314"/>
      <c r="N380" s="314"/>
      <c r="O380" s="314"/>
      <c r="P380" s="314"/>
      <c r="Q380" s="314"/>
      <c r="R380" s="314"/>
      <c r="S380" s="314"/>
      <c r="T380" s="314"/>
      <c r="U380" s="314"/>
      <c r="V380" s="314"/>
    </row>
    <row r="381" spans="1:22" ht="14.25" customHeight="1" x14ac:dyDescent="0.2">
      <c r="A381" s="314"/>
      <c r="B381" s="314"/>
      <c r="C381" s="314"/>
      <c r="D381" s="314"/>
      <c r="E381" s="314"/>
      <c r="F381" s="314"/>
      <c r="G381" s="324"/>
      <c r="H381" s="314"/>
      <c r="I381" s="314"/>
      <c r="J381" s="314"/>
      <c r="K381" s="314"/>
      <c r="L381" s="314"/>
      <c r="M381" s="314"/>
      <c r="N381" s="314"/>
      <c r="O381" s="314"/>
      <c r="P381" s="314"/>
      <c r="Q381" s="314"/>
      <c r="R381" s="314"/>
      <c r="S381" s="314"/>
      <c r="T381" s="314"/>
      <c r="U381" s="314"/>
      <c r="V381" s="314"/>
    </row>
    <row r="382" spans="1:22" ht="14.25" customHeight="1" x14ac:dyDescent="0.2">
      <c r="A382" s="314"/>
      <c r="B382" s="314"/>
      <c r="C382" s="314"/>
      <c r="D382" s="314"/>
      <c r="E382" s="314"/>
      <c r="F382" s="314"/>
      <c r="G382" s="324"/>
      <c r="H382" s="314"/>
      <c r="I382" s="314"/>
      <c r="J382" s="314"/>
      <c r="K382" s="314"/>
      <c r="L382" s="314"/>
      <c r="M382" s="314"/>
      <c r="N382" s="314"/>
      <c r="O382" s="314"/>
      <c r="P382" s="314"/>
      <c r="Q382" s="314"/>
      <c r="R382" s="314"/>
      <c r="S382" s="314"/>
      <c r="T382" s="314"/>
      <c r="U382" s="314"/>
      <c r="V382" s="314"/>
    </row>
    <row r="383" spans="1:22" ht="14.25" customHeight="1" x14ac:dyDescent="0.2">
      <c r="A383" s="314"/>
      <c r="B383" s="314"/>
      <c r="C383" s="314"/>
      <c r="D383" s="314"/>
      <c r="E383" s="314"/>
      <c r="F383" s="314"/>
      <c r="G383" s="324"/>
      <c r="H383" s="314"/>
      <c r="I383" s="314"/>
      <c r="J383" s="314"/>
      <c r="K383" s="314"/>
      <c r="L383" s="314"/>
      <c r="M383" s="314"/>
      <c r="N383" s="314"/>
      <c r="O383" s="314"/>
      <c r="P383" s="314"/>
      <c r="Q383" s="314"/>
      <c r="R383" s="314"/>
      <c r="S383" s="314"/>
      <c r="T383" s="314"/>
      <c r="U383" s="314"/>
      <c r="V383" s="314"/>
    </row>
    <row r="384" spans="1:22" ht="14.25" customHeight="1" x14ac:dyDescent="0.2">
      <c r="A384" s="314"/>
      <c r="B384" s="314"/>
      <c r="C384" s="314"/>
      <c r="D384" s="314"/>
      <c r="E384" s="314"/>
      <c r="F384" s="314"/>
      <c r="G384" s="324"/>
      <c r="H384" s="314"/>
      <c r="I384" s="314"/>
      <c r="J384" s="314"/>
      <c r="K384" s="314"/>
      <c r="L384" s="314"/>
      <c r="M384" s="314"/>
      <c r="N384" s="314"/>
      <c r="O384" s="314"/>
      <c r="P384" s="314"/>
      <c r="Q384" s="314"/>
      <c r="R384" s="314"/>
      <c r="S384" s="314"/>
      <c r="T384" s="314"/>
      <c r="U384" s="314"/>
      <c r="V384" s="314"/>
    </row>
    <row r="385" spans="1:22" ht="14.25" customHeight="1" x14ac:dyDescent="0.2">
      <c r="A385" s="314"/>
      <c r="B385" s="314"/>
      <c r="C385" s="314"/>
      <c r="D385" s="314"/>
      <c r="E385" s="314"/>
      <c r="F385" s="314"/>
      <c r="G385" s="324"/>
      <c r="H385" s="314"/>
      <c r="I385" s="314"/>
      <c r="J385" s="314"/>
      <c r="K385" s="314"/>
      <c r="L385" s="314"/>
      <c r="M385" s="314"/>
      <c r="N385" s="314"/>
      <c r="O385" s="314"/>
      <c r="P385" s="314"/>
      <c r="Q385" s="314"/>
      <c r="R385" s="314"/>
      <c r="S385" s="314"/>
      <c r="T385" s="314"/>
      <c r="U385" s="314"/>
      <c r="V385" s="314"/>
    </row>
    <row r="386" spans="1:22" ht="14.25" customHeight="1" x14ac:dyDescent="0.2">
      <c r="A386" s="314"/>
      <c r="B386" s="314"/>
      <c r="C386" s="314"/>
      <c r="D386" s="314"/>
      <c r="E386" s="314"/>
      <c r="F386" s="314"/>
      <c r="G386" s="324"/>
      <c r="H386" s="314"/>
      <c r="I386" s="314"/>
      <c r="J386" s="314"/>
      <c r="K386" s="314"/>
      <c r="L386" s="314"/>
      <c r="M386" s="314"/>
      <c r="N386" s="314"/>
      <c r="O386" s="314"/>
      <c r="P386" s="314"/>
      <c r="Q386" s="314"/>
      <c r="R386" s="314"/>
      <c r="S386" s="314"/>
      <c r="T386" s="314"/>
      <c r="U386" s="314"/>
      <c r="V386" s="314"/>
    </row>
    <row r="387" spans="1:22" ht="14.25" customHeight="1" x14ac:dyDescent="0.2">
      <c r="A387" s="314"/>
      <c r="B387" s="314"/>
      <c r="C387" s="314"/>
      <c r="D387" s="314"/>
      <c r="E387" s="314"/>
      <c r="F387" s="314"/>
      <c r="G387" s="324"/>
      <c r="H387" s="314"/>
      <c r="I387" s="314"/>
      <c r="J387" s="314"/>
      <c r="K387" s="314"/>
      <c r="L387" s="314"/>
      <c r="M387" s="314"/>
      <c r="N387" s="314"/>
      <c r="O387" s="314"/>
      <c r="P387" s="314"/>
      <c r="Q387" s="314"/>
      <c r="R387" s="314"/>
      <c r="S387" s="314"/>
      <c r="T387" s="314"/>
      <c r="U387" s="314"/>
      <c r="V387" s="314"/>
    </row>
    <row r="388" spans="1:22" ht="14.25" customHeight="1" x14ac:dyDescent="0.2">
      <c r="A388" s="314"/>
      <c r="B388" s="314"/>
      <c r="C388" s="314"/>
      <c r="D388" s="314"/>
      <c r="E388" s="314"/>
      <c r="F388" s="314"/>
      <c r="G388" s="324"/>
      <c r="H388" s="314"/>
      <c r="I388" s="314"/>
      <c r="J388" s="314"/>
      <c r="K388" s="314"/>
      <c r="L388" s="314"/>
      <c r="M388" s="314"/>
      <c r="N388" s="314"/>
      <c r="O388" s="314"/>
      <c r="P388" s="314"/>
      <c r="Q388" s="314"/>
      <c r="R388" s="314"/>
      <c r="S388" s="314"/>
      <c r="T388" s="314"/>
      <c r="U388" s="314"/>
      <c r="V388" s="314"/>
    </row>
    <row r="389" spans="1:22" ht="14.25" customHeight="1" x14ac:dyDescent="0.2">
      <c r="A389" s="314"/>
      <c r="B389" s="314"/>
      <c r="C389" s="314"/>
      <c r="D389" s="314"/>
      <c r="E389" s="314"/>
      <c r="F389" s="314"/>
      <c r="G389" s="324"/>
      <c r="H389" s="314"/>
      <c r="I389" s="314"/>
      <c r="J389" s="314"/>
      <c r="K389" s="314"/>
      <c r="L389" s="314"/>
      <c r="M389" s="314"/>
      <c r="N389" s="314"/>
      <c r="O389" s="314"/>
      <c r="P389" s="314"/>
      <c r="Q389" s="314"/>
      <c r="R389" s="314"/>
      <c r="S389" s="314"/>
      <c r="T389" s="314"/>
      <c r="U389" s="314"/>
      <c r="V389" s="314"/>
    </row>
    <row r="390" spans="1:22" ht="14.25" customHeight="1" x14ac:dyDescent="0.2">
      <c r="A390" s="314"/>
      <c r="B390" s="314"/>
      <c r="C390" s="314"/>
      <c r="D390" s="314"/>
      <c r="E390" s="314"/>
      <c r="F390" s="314"/>
      <c r="G390" s="324"/>
      <c r="H390" s="314"/>
      <c r="I390" s="314"/>
      <c r="J390" s="314"/>
      <c r="K390" s="314"/>
      <c r="L390" s="314"/>
      <c r="M390" s="314"/>
      <c r="N390" s="314"/>
      <c r="O390" s="314"/>
      <c r="P390" s="314"/>
      <c r="Q390" s="314"/>
      <c r="R390" s="314"/>
      <c r="S390" s="314"/>
      <c r="T390" s="314"/>
      <c r="U390" s="314"/>
      <c r="V390" s="314"/>
    </row>
    <row r="391" spans="1:22" ht="14.25" customHeight="1" x14ac:dyDescent="0.2">
      <c r="A391" s="314"/>
      <c r="B391" s="314"/>
      <c r="C391" s="314"/>
      <c r="D391" s="314"/>
      <c r="E391" s="314"/>
      <c r="F391" s="314"/>
      <c r="G391" s="324"/>
      <c r="H391" s="314"/>
      <c r="I391" s="314"/>
      <c r="J391" s="314"/>
      <c r="K391" s="314"/>
      <c r="L391" s="314"/>
      <c r="M391" s="314"/>
      <c r="N391" s="314"/>
      <c r="O391" s="314"/>
      <c r="P391" s="314"/>
      <c r="Q391" s="314"/>
      <c r="R391" s="314"/>
      <c r="S391" s="314"/>
      <c r="T391" s="314"/>
      <c r="U391" s="314"/>
      <c r="V391" s="314"/>
    </row>
    <row r="392" spans="1:22" ht="14.25" customHeight="1" x14ac:dyDescent="0.2">
      <c r="A392" s="314"/>
      <c r="B392" s="314"/>
      <c r="C392" s="314"/>
      <c r="D392" s="314"/>
      <c r="E392" s="314"/>
      <c r="F392" s="314"/>
      <c r="G392" s="324"/>
      <c r="H392" s="314"/>
      <c r="I392" s="314"/>
      <c r="J392" s="314"/>
      <c r="K392" s="314"/>
      <c r="L392" s="314"/>
      <c r="M392" s="314"/>
      <c r="N392" s="314"/>
      <c r="O392" s="314"/>
      <c r="P392" s="314"/>
      <c r="Q392" s="314"/>
      <c r="R392" s="314"/>
      <c r="S392" s="314"/>
      <c r="T392" s="314"/>
      <c r="U392" s="314"/>
      <c r="V392" s="314"/>
    </row>
    <row r="393" spans="1:22" ht="14.25" customHeight="1" x14ac:dyDescent="0.2">
      <c r="A393" s="314"/>
      <c r="B393" s="314"/>
      <c r="C393" s="314"/>
      <c r="D393" s="314"/>
      <c r="E393" s="314"/>
      <c r="F393" s="314"/>
      <c r="G393" s="324"/>
      <c r="H393" s="314"/>
      <c r="I393" s="314"/>
      <c r="J393" s="314"/>
      <c r="K393" s="314"/>
      <c r="L393" s="314"/>
      <c r="M393" s="314"/>
      <c r="N393" s="314"/>
      <c r="O393" s="314"/>
      <c r="P393" s="314"/>
      <c r="Q393" s="314"/>
      <c r="R393" s="314"/>
      <c r="S393" s="314"/>
      <c r="T393" s="314"/>
      <c r="U393" s="314"/>
      <c r="V393" s="314"/>
    </row>
    <row r="394" spans="1:22" ht="14.25" customHeight="1" x14ac:dyDescent="0.2">
      <c r="A394" s="314"/>
      <c r="B394" s="314"/>
      <c r="C394" s="314"/>
      <c r="D394" s="314"/>
      <c r="E394" s="314"/>
      <c r="F394" s="314"/>
      <c r="G394" s="324"/>
      <c r="H394" s="314"/>
      <c r="I394" s="314"/>
      <c r="J394" s="314"/>
      <c r="K394" s="314"/>
      <c r="L394" s="314"/>
      <c r="M394" s="314"/>
      <c r="N394" s="314"/>
      <c r="O394" s="314"/>
      <c r="P394" s="314"/>
      <c r="Q394" s="314"/>
      <c r="R394" s="314"/>
      <c r="S394" s="314"/>
      <c r="T394" s="314"/>
      <c r="U394" s="314"/>
      <c r="V394" s="314"/>
    </row>
    <row r="395" spans="1:22" ht="14.25" customHeight="1" x14ac:dyDescent="0.2">
      <c r="A395" s="314"/>
      <c r="B395" s="314"/>
      <c r="C395" s="314"/>
      <c r="D395" s="314"/>
      <c r="E395" s="314"/>
      <c r="F395" s="314"/>
      <c r="G395" s="324"/>
      <c r="H395" s="314"/>
      <c r="I395" s="314"/>
      <c r="J395" s="314"/>
      <c r="K395" s="314"/>
      <c r="L395" s="314"/>
      <c r="M395" s="314"/>
      <c r="N395" s="314"/>
      <c r="O395" s="314"/>
      <c r="P395" s="314"/>
      <c r="Q395" s="314"/>
      <c r="R395" s="314"/>
      <c r="S395" s="314"/>
      <c r="T395" s="314"/>
      <c r="U395" s="314"/>
      <c r="V395" s="314"/>
    </row>
    <row r="396" spans="1:22" ht="14.25" customHeight="1" x14ac:dyDescent="0.2">
      <c r="A396" s="314"/>
      <c r="B396" s="314"/>
      <c r="C396" s="314"/>
      <c r="D396" s="314"/>
      <c r="E396" s="314"/>
      <c r="F396" s="314"/>
      <c r="G396" s="324"/>
      <c r="H396" s="314"/>
      <c r="I396" s="314"/>
      <c r="J396" s="314"/>
      <c r="K396" s="314"/>
      <c r="L396" s="314"/>
      <c r="M396" s="314"/>
      <c r="N396" s="314"/>
      <c r="O396" s="314"/>
      <c r="P396" s="314"/>
      <c r="Q396" s="314"/>
      <c r="R396" s="314"/>
      <c r="S396" s="314"/>
      <c r="T396" s="314"/>
      <c r="U396" s="314"/>
      <c r="V396" s="314"/>
    </row>
    <row r="397" spans="1:22" ht="14.25" customHeight="1" x14ac:dyDescent="0.2">
      <c r="A397" s="314"/>
      <c r="B397" s="314"/>
      <c r="C397" s="314"/>
      <c r="D397" s="314"/>
      <c r="E397" s="314"/>
      <c r="F397" s="314"/>
      <c r="G397" s="324"/>
      <c r="H397" s="314"/>
      <c r="I397" s="314"/>
      <c r="J397" s="314"/>
      <c r="K397" s="314"/>
      <c r="L397" s="314"/>
      <c r="M397" s="314"/>
      <c r="N397" s="314"/>
      <c r="O397" s="314"/>
      <c r="P397" s="314"/>
      <c r="Q397" s="314"/>
      <c r="R397" s="314"/>
      <c r="S397" s="314"/>
      <c r="T397" s="314"/>
      <c r="U397" s="314"/>
      <c r="V397" s="314"/>
    </row>
    <row r="398" spans="1:22" ht="14.25" customHeight="1" x14ac:dyDescent="0.2">
      <c r="A398" s="314"/>
      <c r="B398" s="314"/>
      <c r="C398" s="314"/>
      <c r="D398" s="314"/>
      <c r="E398" s="314"/>
      <c r="F398" s="314"/>
      <c r="G398" s="324"/>
      <c r="H398" s="314"/>
      <c r="I398" s="314"/>
      <c r="J398" s="314"/>
      <c r="K398" s="314"/>
      <c r="L398" s="314"/>
      <c r="M398" s="314"/>
      <c r="N398" s="314"/>
      <c r="O398" s="314"/>
      <c r="P398" s="314"/>
      <c r="Q398" s="314"/>
      <c r="R398" s="314"/>
      <c r="S398" s="314"/>
      <c r="T398" s="314"/>
      <c r="U398" s="314"/>
      <c r="V398" s="314"/>
    </row>
    <row r="399" spans="1:22" ht="14.25" customHeight="1" x14ac:dyDescent="0.2">
      <c r="A399" s="314"/>
      <c r="B399" s="314"/>
      <c r="C399" s="314"/>
      <c r="D399" s="314"/>
      <c r="E399" s="314"/>
      <c r="F399" s="314"/>
      <c r="G399" s="324"/>
      <c r="H399" s="314"/>
      <c r="I399" s="314"/>
      <c r="J399" s="314"/>
      <c r="K399" s="314"/>
      <c r="L399" s="314"/>
      <c r="M399" s="314"/>
      <c r="N399" s="314"/>
      <c r="O399" s="314"/>
      <c r="P399" s="314"/>
      <c r="Q399" s="314"/>
      <c r="R399" s="314"/>
      <c r="S399" s="314"/>
      <c r="T399" s="314"/>
      <c r="U399" s="314"/>
      <c r="V399" s="314"/>
    </row>
    <row r="400" spans="1:22" ht="14.25" customHeight="1" x14ac:dyDescent="0.2">
      <c r="A400" s="314"/>
      <c r="B400" s="314"/>
      <c r="C400" s="314"/>
      <c r="D400" s="314"/>
      <c r="E400" s="314"/>
      <c r="F400" s="314"/>
      <c r="G400" s="324"/>
      <c r="H400" s="314"/>
      <c r="I400" s="314"/>
      <c r="J400" s="314"/>
      <c r="K400" s="314"/>
      <c r="L400" s="314"/>
      <c r="M400" s="314"/>
      <c r="N400" s="314"/>
      <c r="O400" s="314"/>
      <c r="P400" s="314"/>
      <c r="Q400" s="314"/>
      <c r="R400" s="314"/>
      <c r="S400" s="314"/>
      <c r="T400" s="314"/>
      <c r="U400" s="314"/>
      <c r="V400" s="314"/>
    </row>
    <row r="401" spans="1:22" ht="14.25" customHeight="1" x14ac:dyDescent="0.2">
      <c r="A401" s="314"/>
      <c r="B401" s="314"/>
      <c r="C401" s="314"/>
      <c r="D401" s="314"/>
      <c r="E401" s="314"/>
      <c r="F401" s="314"/>
      <c r="G401" s="324"/>
      <c r="H401" s="314"/>
      <c r="I401" s="314"/>
      <c r="J401" s="314"/>
      <c r="K401" s="314"/>
      <c r="L401" s="314"/>
      <c r="M401" s="314"/>
      <c r="N401" s="314"/>
      <c r="O401" s="314"/>
      <c r="P401" s="314"/>
      <c r="Q401" s="314"/>
      <c r="R401" s="314"/>
      <c r="S401" s="314"/>
      <c r="T401" s="314"/>
      <c r="U401" s="314"/>
      <c r="V401" s="314"/>
    </row>
    <row r="402" spans="1:22" ht="14.25" customHeight="1" x14ac:dyDescent="0.2">
      <c r="A402" s="314"/>
      <c r="B402" s="314"/>
      <c r="C402" s="314"/>
      <c r="D402" s="314"/>
      <c r="E402" s="314"/>
      <c r="F402" s="314"/>
      <c r="G402" s="324"/>
      <c r="H402" s="314"/>
      <c r="I402" s="314"/>
      <c r="J402" s="314"/>
      <c r="K402" s="314"/>
      <c r="L402" s="314"/>
      <c r="M402" s="314"/>
      <c r="N402" s="314"/>
      <c r="O402" s="314"/>
      <c r="P402" s="314"/>
      <c r="Q402" s="314"/>
      <c r="R402" s="314"/>
      <c r="S402" s="314"/>
      <c r="T402" s="314"/>
      <c r="U402" s="314"/>
      <c r="V402" s="314"/>
    </row>
    <row r="403" spans="1:22" ht="14.25" customHeight="1" x14ac:dyDescent="0.2">
      <c r="A403" s="314"/>
      <c r="B403" s="314"/>
      <c r="C403" s="314"/>
      <c r="D403" s="314"/>
      <c r="E403" s="314"/>
      <c r="F403" s="314"/>
      <c r="G403" s="324"/>
      <c r="H403" s="314"/>
      <c r="I403" s="314"/>
      <c r="J403" s="314"/>
      <c r="K403" s="314"/>
      <c r="L403" s="314"/>
      <c r="M403" s="314"/>
      <c r="N403" s="314"/>
      <c r="O403" s="314"/>
      <c r="P403" s="314"/>
      <c r="Q403" s="314"/>
      <c r="R403" s="314"/>
      <c r="S403" s="314"/>
      <c r="T403" s="314"/>
      <c r="U403" s="314"/>
      <c r="V403" s="314"/>
    </row>
    <row r="404" spans="1:22" ht="14.25" customHeight="1" x14ac:dyDescent="0.2">
      <c r="A404" s="314"/>
      <c r="B404" s="314"/>
      <c r="C404" s="314"/>
      <c r="D404" s="314"/>
      <c r="E404" s="314"/>
      <c r="F404" s="314"/>
      <c r="G404" s="324"/>
      <c r="H404" s="314"/>
      <c r="I404" s="314"/>
      <c r="J404" s="314"/>
      <c r="K404" s="314"/>
      <c r="L404" s="314"/>
      <c r="M404" s="314"/>
      <c r="N404" s="314"/>
      <c r="O404" s="314"/>
      <c r="P404" s="314"/>
      <c r="Q404" s="314"/>
      <c r="R404" s="314"/>
      <c r="S404" s="314"/>
      <c r="T404" s="314"/>
      <c r="U404" s="314"/>
      <c r="V404" s="314"/>
    </row>
    <row r="405" spans="1:22" ht="14.25" customHeight="1" x14ac:dyDescent="0.2">
      <c r="A405" s="314"/>
      <c r="B405" s="314"/>
      <c r="C405" s="314"/>
      <c r="D405" s="314"/>
      <c r="E405" s="314"/>
      <c r="F405" s="314"/>
      <c r="G405" s="324"/>
      <c r="H405" s="314"/>
      <c r="I405" s="314"/>
      <c r="J405" s="314"/>
      <c r="K405" s="314"/>
      <c r="L405" s="314"/>
      <c r="M405" s="314"/>
      <c r="N405" s="314"/>
      <c r="O405" s="314"/>
      <c r="P405" s="314"/>
      <c r="Q405" s="314"/>
      <c r="R405" s="314"/>
      <c r="S405" s="314"/>
      <c r="T405" s="314"/>
      <c r="U405" s="314"/>
      <c r="V405" s="314"/>
    </row>
    <row r="406" spans="1:22" ht="14.25" customHeight="1" x14ac:dyDescent="0.2">
      <c r="A406" s="314"/>
      <c r="B406" s="314"/>
      <c r="C406" s="314"/>
      <c r="D406" s="314"/>
      <c r="E406" s="314"/>
      <c r="F406" s="314"/>
      <c r="G406" s="324"/>
      <c r="H406" s="314"/>
      <c r="I406" s="314"/>
      <c r="J406" s="314"/>
      <c r="K406" s="314"/>
      <c r="L406" s="314"/>
      <c r="M406" s="314"/>
      <c r="N406" s="314"/>
      <c r="O406" s="314"/>
      <c r="P406" s="314"/>
      <c r="Q406" s="314"/>
      <c r="R406" s="314"/>
      <c r="S406" s="314"/>
      <c r="T406" s="314"/>
      <c r="U406" s="314"/>
      <c r="V406" s="314"/>
    </row>
    <row r="407" spans="1:22" ht="14.25" customHeight="1" x14ac:dyDescent="0.2">
      <c r="A407" s="314"/>
      <c r="B407" s="314"/>
      <c r="C407" s="314"/>
      <c r="D407" s="314"/>
      <c r="E407" s="314"/>
      <c r="F407" s="314"/>
      <c r="G407" s="324"/>
      <c r="H407" s="314"/>
      <c r="I407" s="314"/>
      <c r="J407" s="314"/>
      <c r="K407" s="314"/>
      <c r="L407" s="314"/>
      <c r="M407" s="314"/>
      <c r="N407" s="314"/>
      <c r="O407" s="314"/>
      <c r="P407" s="314"/>
      <c r="Q407" s="314"/>
      <c r="R407" s="314"/>
      <c r="S407" s="314"/>
      <c r="T407" s="314"/>
      <c r="U407" s="314"/>
      <c r="V407" s="314"/>
    </row>
    <row r="408" spans="1:22" ht="14.25" customHeight="1" x14ac:dyDescent="0.2">
      <c r="A408" s="314"/>
      <c r="B408" s="314"/>
      <c r="C408" s="314"/>
      <c r="D408" s="314"/>
      <c r="E408" s="314"/>
      <c r="F408" s="314"/>
      <c r="G408" s="324"/>
      <c r="H408" s="314"/>
      <c r="I408" s="314"/>
      <c r="J408" s="314"/>
      <c r="K408" s="314"/>
      <c r="L408" s="314"/>
      <c r="M408" s="314"/>
      <c r="N408" s="314"/>
      <c r="O408" s="314"/>
      <c r="P408" s="314"/>
      <c r="Q408" s="314"/>
      <c r="R408" s="314"/>
      <c r="S408" s="314"/>
      <c r="T408" s="314"/>
      <c r="U408" s="314"/>
      <c r="V408" s="314"/>
    </row>
    <row r="409" spans="1:22" ht="14.25" customHeight="1" x14ac:dyDescent="0.2">
      <c r="A409" s="314"/>
      <c r="B409" s="314"/>
      <c r="C409" s="314"/>
      <c r="D409" s="314"/>
      <c r="E409" s="314"/>
      <c r="F409" s="314"/>
      <c r="G409" s="324"/>
      <c r="H409" s="314"/>
      <c r="I409" s="314"/>
      <c r="J409" s="314"/>
      <c r="K409" s="314"/>
      <c r="L409" s="314"/>
      <c r="M409" s="314"/>
      <c r="N409" s="314"/>
      <c r="O409" s="314"/>
      <c r="P409" s="314"/>
      <c r="Q409" s="314"/>
      <c r="R409" s="314"/>
      <c r="S409" s="314"/>
      <c r="T409" s="314"/>
      <c r="U409" s="314"/>
      <c r="V409" s="314"/>
    </row>
    <row r="410" spans="1:22" ht="14.25" customHeight="1" x14ac:dyDescent="0.2">
      <c r="A410" s="314"/>
      <c r="B410" s="314"/>
      <c r="C410" s="314"/>
      <c r="D410" s="314"/>
      <c r="E410" s="314"/>
      <c r="F410" s="314"/>
      <c r="G410" s="324"/>
      <c r="H410" s="314"/>
      <c r="I410" s="314"/>
      <c r="J410" s="314"/>
      <c r="K410" s="314"/>
      <c r="L410" s="314"/>
      <c r="M410" s="314"/>
      <c r="N410" s="314"/>
      <c r="O410" s="314"/>
      <c r="P410" s="314"/>
      <c r="Q410" s="314"/>
      <c r="R410" s="314"/>
      <c r="S410" s="314"/>
      <c r="T410" s="314"/>
      <c r="U410" s="314"/>
      <c r="V410" s="314"/>
    </row>
    <row r="411" spans="1:22" ht="14.25" customHeight="1" x14ac:dyDescent="0.2">
      <c r="A411" s="314"/>
      <c r="B411" s="314"/>
      <c r="C411" s="314"/>
      <c r="D411" s="314"/>
      <c r="E411" s="314"/>
      <c r="F411" s="314"/>
      <c r="G411" s="324"/>
      <c r="H411" s="314"/>
      <c r="I411" s="314"/>
      <c r="J411" s="314"/>
      <c r="K411" s="314"/>
      <c r="L411" s="314"/>
      <c r="M411" s="314"/>
      <c r="N411" s="314"/>
      <c r="O411" s="314"/>
      <c r="P411" s="314"/>
      <c r="Q411" s="314"/>
      <c r="R411" s="314"/>
      <c r="S411" s="314"/>
      <c r="T411" s="314"/>
      <c r="U411" s="314"/>
      <c r="V411" s="314"/>
    </row>
    <row r="412" spans="1:22" ht="14.25" customHeight="1" x14ac:dyDescent="0.2">
      <c r="A412" s="314"/>
      <c r="B412" s="314"/>
      <c r="C412" s="314"/>
      <c r="D412" s="314"/>
      <c r="E412" s="314"/>
      <c r="F412" s="314"/>
      <c r="G412" s="324"/>
      <c r="H412" s="314"/>
      <c r="I412" s="314"/>
      <c r="J412" s="314"/>
      <c r="K412" s="314"/>
      <c r="L412" s="314"/>
      <c r="M412" s="314"/>
      <c r="N412" s="314"/>
      <c r="O412" s="314"/>
      <c r="P412" s="314"/>
      <c r="Q412" s="314"/>
      <c r="R412" s="314"/>
      <c r="S412" s="314"/>
      <c r="T412" s="314"/>
      <c r="U412" s="314"/>
      <c r="V412" s="314"/>
    </row>
    <row r="413" spans="1:22" ht="14.25" customHeight="1" x14ac:dyDescent="0.2">
      <c r="A413" s="314"/>
      <c r="B413" s="314"/>
      <c r="C413" s="314"/>
      <c r="D413" s="314"/>
      <c r="E413" s="314"/>
      <c r="F413" s="314"/>
      <c r="G413" s="324"/>
      <c r="H413" s="314"/>
      <c r="I413" s="314"/>
      <c r="J413" s="314"/>
      <c r="K413" s="314"/>
      <c r="L413" s="314"/>
      <c r="M413" s="314"/>
      <c r="N413" s="314"/>
      <c r="O413" s="314"/>
      <c r="P413" s="314"/>
      <c r="Q413" s="314"/>
      <c r="R413" s="314"/>
      <c r="S413" s="314"/>
      <c r="T413" s="314"/>
      <c r="U413" s="314"/>
      <c r="V413" s="314"/>
    </row>
    <row r="414" spans="1:22" ht="14.25" customHeight="1" x14ac:dyDescent="0.2">
      <c r="A414" s="314"/>
      <c r="B414" s="314"/>
      <c r="C414" s="314"/>
      <c r="D414" s="314"/>
      <c r="E414" s="314"/>
      <c r="F414" s="314"/>
      <c r="G414" s="324"/>
      <c r="H414" s="314"/>
      <c r="I414" s="314"/>
      <c r="J414" s="314"/>
      <c r="K414" s="314"/>
      <c r="L414" s="314"/>
      <c r="M414" s="314"/>
      <c r="N414" s="314"/>
      <c r="O414" s="314"/>
      <c r="P414" s="314"/>
      <c r="Q414" s="314"/>
      <c r="R414" s="314"/>
      <c r="S414" s="314"/>
      <c r="T414" s="314"/>
      <c r="U414" s="314"/>
      <c r="V414" s="314"/>
    </row>
    <row r="415" spans="1:22" ht="14.25" customHeight="1" x14ac:dyDescent="0.2">
      <c r="A415" s="314"/>
      <c r="B415" s="314"/>
      <c r="C415" s="314"/>
      <c r="D415" s="314"/>
      <c r="E415" s="314"/>
      <c r="F415" s="314"/>
      <c r="G415" s="324"/>
      <c r="H415" s="314"/>
      <c r="I415" s="314"/>
      <c r="J415" s="314"/>
      <c r="K415" s="314"/>
      <c r="L415" s="314"/>
      <c r="M415" s="314"/>
      <c r="N415" s="314"/>
      <c r="O415" s="314"/>
      <c r="P415" s="314"/>
      <c r="Q415" s="314"/>
      <c r="R415" s="314"/>
      <c r="S415" s="314"/>
      <c r="T415" s="314"/>
      <c r="U415" s="314"/>
      <c r="V415" s="314"/>
    </row>
    <row r="416" spans="1:22" ht="14.25" customHeight="1" x14ac:dyDescent="0.2">
      <c r="A416" s="314"/>
      <c r="B416" s="314"/>
      <c r="C416" s="314"/>
      <c r="D416" s="314"/>
      <c r="E416" s="314"/>
      <c r="F416" s="314"/>
      <c r="G416" s="324"/>
      <c r="H416" s="314"/>
      <c r="I416" s="314"/>
      <c r="J416" s="314"/>
      <c r="K416" s="314"/>
      <c r="L416" s="314"/>
      <c r="M416" s="314"/>
      <c r="N416" s="314"/>
      <c r="O416" s="314"/>
      <c r="P416" s="314"/>
      <c r="Q416" s="314"/>
      <c r="R416" s="314"/>
      <c r="S416" s="314"/>
      <c r="T416" s="314"/>
      <c r="U416" s="314"/>
      <c r="V416" s="314"/>
    </row>
    <row r="417" spans="1:22" ht="14.25" customHeight="1" x14ac:dyDescent="0.2">
      <c r="A417" s="314"/>
      <c r="B417" s="314"/>
      <c r="C417" s="314"/>
      <c r="D417" s="314"/>
      <c r="E417" s="314"/>
      <c r="F417" s="314"/>
      <c r="G417" s="324"/>
      <c r="H417" s="314"/>
      <c r="I417" s="314"/>
      <c r="J417" s="314"/>
      <c r="K417" s="314"/>
      <c r="L417" s="314"/>
      <c r="M417" s="314"/>
      <c r="N417" s="314"/>
      <c r="O417" s="314"/>
      <c r="P417" s="314"/>
      <c r="Q417" s="314"/>
      <c r="R417" s="314"/>
      <c r="S417" s="314"/>
      <c r="T417" s="314"/>
      <c r="U417" s="314"/>
      <c r="V417" s="314"/>
    </row>
    <row r="418" spans="1:22" ht="14.25" customHeight="1" x14ac:dyDescent="0.2">
      <c r="A418" s="314"/>
      <c r="B418" s="314"/>
      <c r="C418" s="314"/>
      <c r="D418" s="314"/>
      <c r="E418" s="314"/>
      <c r="F418" s="314"/>
      <c r="G418" s="324"/>
      <c r="H418" s="314"/>
      <c r="I418" s="314"/>
      <c r="J418" s="314"/>
      <c r="K418" s="314"/>
      <c r="L418" s="314"/>
      <c r="M418" s="314"/>
      <c r="N418" s="314"/>
      <c r="O418" s="314"/>
      <c r="P418" s="314"/>
      <c r="Q418" s="314"/>
      <c r="R418" s="314"/>
      <c r="S418" s="314"/>
      <c r="T418" s="314"/>
      <c r="U418" s="314"/>
      <c r="V418" s="314"/>
    </row>
    <row r="419" spans="1:22" ht="14.25" customHeight="1" x14ac:dyDescent="0.2">
      <c r="A419" s="314"/>
      <c r="B419" s="314"/>
      <c r="C419" s="314"/>
      <c r="D419" s="314"/>
      <c r="E419" s="314"/>
      <c r="F419" s="314"/>
      <c r="G419" s="324"/>
      <c r="H419" s="314"/>
      <c r="I419" s="314"/>
      <c r="J419" s="314"/>
      <c r="K419" s="314"/>
      <c r="L419" s="314"/>
      <c r="M419" s="314"/>
      <c r="N419" s="314"/>
      <c r="O419" s="314"/>
      <c r="P419" s="314"/>
      <c r="Q419" s="314"/>
      <c r="R419" s="314"/>
      <c r="S419" s="314"/>
      <c r="T419" s="314"/>
      <c r="U419" s="314"/>
      <c r="V419" s="314"/>
    </row>
    <row r="420" spans="1:22" ht="14.25" customHeight="1" x14ac:dyDescent="0.2">
      <c r="A420" s="314"/>
      <c r="B420" s="314"/>
      <c r="C420" s="314"/>
      <c r="D420" s="314"/>
      <c r="E420" s="314"/>
      <c r="F420" s="314"/>
      <c r="G420" s="324"/>
      <c r="H420" s="314"/>
      <c r="I420" s="314"/>
      <c r="J420" s="314"/>
      <c r="K420" s="314"/>
      <c r="L420" s="314"/>
      <c r="M420" s="314"/>
      <c r="N420" s="314"/>
      <c r="O420" s="314"/>
      <c r="P420" s="314"/>
      <c r="Q420" s="314"/>
      <c r="R420" s="314"/>
      <c r="S420" s="314"/>
      <c r="T420" s="314"/>
      <c r="U420" s="314"/>
      <c r="V420" s="314"/>
    </row>
    <row r="421" spans="1:22" ht="14.25" customHeight="1" x14ac:dyDescent="0.2">
      <c r="A421" s="314"/>
      <c r="B421" s="314"/>
      <c r="C421" s="314"/>
      <c r="D421" s="314"/>
      <c r="E421" s="314"/>
      <c r="F421" s="314"/>
      <c r="G421" s="324"/>
      <c r="H421" s="314"/>
      <c r="I421" s="314"/>
      <c r="J421" s="314"/>
      <c r="K421" s="314"/>
      <c r="L421" s="314"/>
      <c r="M421" s="314"/>
      <c r="N421" s="314"/>
      <c r="O421" s="314"/>
      <c r="P421" s="314"/>
      <c r="Q421" s="314"/>
      <c r="R421" s="314"/>
      <c r="S421" s="314"/>
      <c r="T421" s="314"/>
      <c r="U421" s="314"/>
      <c r="V421" s="314"/>
    </row>
    <row r="422" spans="1:22" ht="14.25" customHeight="1" x14ac:dyDescent="0.2">
      <c r="A422" s="314"/>
      <c r="B422" s="314"/>
      <c r="C422" s="314"/>
      <c r="D422" s="314"/>
      <c r="E422" s="314"/>
      <c r="F422" s="314"/>
      <c r="G422" s="324"/>
      <c r="H422" s="314"/>
      <c r="I422" s="314"/>
      <c r="J422" s="314"/>
      <c r="K422" s="314"/>
      <c r="L422" s="314"/>
      <c r="M422" s="314"/>
      <c r="N422" s="314"/>
      <c r="O422" s="314"/>
      <c r="P422" s="314"/>
      <c r="Q422" s="314"/>
      <c r="R422" s="314"/>
      <c r="S422" s="314"/>
      <c r="T422" s="314"/>
      <c r="U422" s="314"/>
      <c r="V422" s="314"/>
    </row>
    <row r="423" spans="1:22" ht="14.25" customHeight="1" x14ac:dyDescent="0.2">
      <c r="A423" s="314"/>
      <c r="B423" s="314"/>
      <c r="C423" s="314"/>
      <c r="D423" s="314"/>
      <c r="E423" s="314"/>
      <c r="F423" s="314"/>
      <c r="G423" s="324"/>
      <c r="H423" s="314"/>
      <c r="I423" s="314"/>
      <c r="J423" s="314"/>
      <c r="K423" s="314"/>
      <c r="L423" s="314"/>
      <c r="M423" s="314"/>
      <c r="N423" s="314"/>
      <c r="O423" s="314"/>
      <c r="P423" s="314"/>
      <c r="Q423" s="314"/>
      <c r="R423" s="314"/>
      <c r="S423" s="314"/>
      <c r="T423" s="314"/>
      <c r="U423" s="314"/>
      <c r="V423" s="314"/>
    </row>
    <row r="424" spans="1:22" ht="14.25" customHeight="1" x14ac:dyDescent="0.2">
      <c r="A424" s="314"/>
      <c r="B424" s="314"/>
      <c r="C424" s="314"/>
      <c r="D424" s="314"/>
      <c r="E424" s="314"/>
      <c r="F424" s="314"/>
      <c r="G424" s="324"/>
      <c r="H424" s="314"/>
      <c r="I424" s="314"/>
      <c r="J424" s="314"/>
      <c r="K424" s="314"/>
      <c r="L424" s="314"/>
      <c r="M424" s="314"/>
      <c r="N424" s="314"/>
      <c r="O424" s="314"/>
      <c r="P424" s="314"/>
      <c r="Q424" s="314"/>
      <c r="R424" s="314"/>
      <c r="S424" s="314"/>
      <c r="T424" s="314"/>
      <c r="U424" s="314"/>
      <c r="V424" s="314"/>
    </row>
    <row r="425" spans="1:22" ht="14.25" customHeight="1" x14ac:dyDescent="0.2">
      <c r="A425" s="314"/>
      <c r="B425" s="314"/>
      <c r="C425" s="314"/>
      <c r="D425" s="314"/>
      <c r="E425" s="314"/>
      <c r="F425" s="314"/>
      <c r="G425" s="324"/>
      <c r="H425" s="314"/>
      <c r="I425" s="314"/>
      <c r="J425" s="314"/>
      <c r="K425" s="314"/>
      <c r="L425" s="314"/>
      <c r="M425" s="314"/>
      <c r="N425" s="314"/>
      <c r="O425" s="314"/>
      <c r="P425" s="314"/>
      <c r="Q425" s="314"/>
      <c r="R425" s="314"/>
      <c r="S425" s="314"/>
      <c r="T425" s="314"/>
      <c r="U425" s="314"/>
      <c r="V425" s="314"/>
    </row>
    <row r="426" spans="1:22" ht="14.25" customHeight="1" x14ac:dyDescent="0.2">
      <c r="A426" s="314"/>
      <c r="B426" s="314"/>
      <c r="C426" s="314"/>
      <c r="D426" s="314"/>
      <c r="E426" s="314"/>
      <c r="F426" s="314"/>
      <c r="G426" s="324"/>
      <c r="H426" s="314"/>
      <c r="I426" s="314"/>
      <c r="J426" s="314"/>
      <c r="K426" s="314"/>
      <c r="L426" s="314"/>
      <c r="M426" s="314"/>
      <c r="N426" s="314"/>
      <c r="O426" s="314"/>
      <c r="P426" s="314"/>
      <c r="Q426" s="314"/>
      <c r="R426" s="314"/>
      <c r="S426" s="314"/>
      <c r="T426" s="314"/>
      <c r="U426" s="314"/>
      <c r="V426" s="314"/>
    </row>
    <row r="427" spans="1:22" ht="14.25" customHeight="1" x14ac:dyDescent="0.2">
      <c r="A427" s="314"/>
      <c r="B427" s="314"/>
      <c r="C427" s="314"/>
      <c r="D427" s="314"/>
      <c r="E427" s="314"/>
      <c r="F427" s="314"/>
      <c r="G427" s="324"/>
      <c r="H427" s="314"/>
      <c r="I427" s="314"/>
      <c r="J427" s="314"/>
      <c r="K427" s="314"/>
      <c r="L427" s="314"/>
      <c r="M427" s="314"/>
      <c r="N427" s="314"/>
      <c r="O427" s="314"/>
      <c r="P427" s="314"/>
      <c r="Q427" s="314"/>
      <c r="R427" s="314"/>
      <c r="S427" s="314"/>
      <c r="T427" s="314"/>
      <c r="U427" s="314"/>
      <c r="V427" s="314"/>
    </row>
    <row r="428" spans="1:22" ht="14.25" customHeight="1" x14ac:dyDescent="0.2">
      <c r="A428" s="314"/>
      <c r="B428" s="314"/>
      <c r="C428" s="314"/>
      <c r="D428" s="314"/>
      <c r="E428" s="314"/>
      <c r="F428" s="314"/>
      <c r="G428" s="324"/>
      <c r="H428" s="314"/>
      <c r="I428" s="314"/>
      <c r="J428" s="314"/>
      <c r="K428" s="314"/>
      <c r="L428" s="314"/>
      <c r="M428" s="314"/>
      <c r="N428" s="314"/>
      <c r="O428" s="314"/>
      <c r="P428" s="314"/>
      <c r="Q428" s="314"/>
      <c r="R428" s="314"/>
      <c r="S428" s="314"/>
      <c r="T428" s="314"/>
      <c r="U428" s="314"/>
      <c r="V428" s="314"/>
    </row>
    <row r="429" spans="1:22" ht="14.25" customHeight="1" x14ac:dyDescent="0.2">
      <c r="A429" s="314"/>
      <c r="B429" s="314"/>
      <c r="C429" s="314"/>
      <c r="D429" s="314"/>
      <c r="E429" s="314"/>
      <c r="F429" s="314"/>
      <c r="G429" s="324"/>
      <c r="H429" s="314"/>
      <c r="I429" s="314"/>
      <c r="J429" s="314"/>
      <c r="K429" s="314"/>
      <c r="L429" s="314"/>
      <c r="M429" s="314"/>
      <c r="N429" s="314"/>
      <c r="O429" s="314"/>
      <c r="P429" s="314"/>
      <c r="Q429" s="314"/>
      <c r="R429" s="314"/>
      <c r="S429" s="314"/>
      <c r="T429" s="314"/>
      <c r="U429" s="314"/>
      <c r="V429" s="314"/>
    </row>
    <row r="430" spans="1:22" ht="14.25" customHeight="1" x14ac:dyDescent="0.2">
      <c r="A430" s="314"/>
      <c r="B430" s="314"/>
      <c r="C430" s="314"/>
      <c r="D430" s="314"/>
      <c r="E430" s="314"/>
      <c r="F430" s="314"/>
      <c r="G430" s="324"/>
      <c r="H430" s="314"/>
      <c r="I430" s="314"/>
      <c r="J430" s="314"/>
      <c r="K430" s="314"/>
      <c r="L430" s="314"/>
      <c r="M430" s="314"/>
      <c r="N430" s="314"/>
      <c r="O430" s="314"/>
      <c r="P430" s="314"/>
      <c r="Q430" s="314"/>
      <c r="R430" s="314"/>
      <c r="S430" s="314"/>
      <c r="T430" s="314"/>
      <c r="U430" s="314"/>
      <c r="V430" s="314"/>
    </row>
    <row r="431" spans="1:22" ht="14.25" customHeight="1" x14ac:dyDescent="0.2">
      <c r="A431" s="314"/>
      <c r="B431" s="314"/>
      <c r="C431" s="314"/>
      <c r="D431" s="314"/>
      <c r="E431" s="314"/>
      <c r="F431" s="314"/>
      <c r="G431" s="324"/>
      <c r="H431" s="314"/>
      <c r="I431" s="314"/>
      <c r="J431" s="314"/>
      <c r="K431" s="314"/>
      <c r="L431" s="314"/>
      <c r="M431" s="314"/>
      <c r="N431" s="314"/>
      <c r="O431" s="314"/>
      <c r="P431" s="314"/>
      <c r="Q431" s="314"/>
      <c r="R431" s="314"/>
      <c r="S431" s="314"/>
      <c r="T431" s="314"/>
      <c r="U431" s="314"/>
      <c r="V431" s="314"/>
    </row>
    <row r="432" spans="1:22" ht="14.25" customHeight="1" x14ac:dyDescent="0.2">
      <c r="A432" s="314"/>
      <c r="B432" s="314"/>
      <c r="C432" s="314"/>
      <c r="D432" s="314"/>
      <c r="E432" s="314"/>
      <c r="F432" s="314"/>
      <c r="G432" s="324"/>
      <c r="H432" s="314"/>
      <c r="I432" s="314"/>
      <c r="J432" s="314"/>
      <c r="K432" s="314"/>
      <c r="L432" s="314"/>
      <c r="M432" s="314"/>
      <c r="N432" s="314"/>
      <c r="O432" s="314"/>
      <c r="P432" s="314"/>
      <c r="Q432" s="314"/>
      <c r="R432" s="314"/>
      <c r="S432" s="314"/>
      <c r="T432" s="314"/>
      <c r="U432" s="314"/>
      <c r="V432" s="314"/>
    </row>
    <row r="433" spans="1:22" ht="14.25" customHeight="1" x14ac:dyDescent="0.2">
      <c r="A433" s="314"/>
      <c r="B433" s="314"/>
      <c r="C433" s="314"/>
      <c r="D433" s="314"/>
      <c r="E433" s="314"/>
      <c r="F433" s="314"/>
      <c r="G433" s="324"/>
      <c r="H433" s="314"/>
      <c r="I433" s="314"/>
      <c r="J433" s="314"/>
      <c r="K433" s="314"/>
      <c r="L433" s="314"/>
      <c r="M433" s="314"/>
      <c r="N433" s="314"/>
      <c r="O433" s="314"/>
      <c r="P433" s="314"/>
      <c r="Q433" s="314"/>
      <c r="R433" s="314"/>
      <c r="S433" s="314"/>
      <c r="T433" s="314"/>
      <c r="U433" s="314"/>
      <c r="V433" s="314"/>
    </row>
    <row r="434" spans="1:22" ht="14.25" customHeight="1" x14ac:dyDescent="0.2">
      <c r="A434" s="314"/>
      <c r="B434" s="314"/>
      <c r="C434" s="314"/>
      <c r="D434" s="314"/>
      <c r="E434" s="314"/>
      <c r="F434" s="314"/>
      <c r="G434" s="324"/>
      <c r="H434" s="314"/>
      <c r="I434" s="314"/>
      <c r="J434" s="314"/>
      <c r="K434" s="314"/>
      <c r="L434" s="314"/>
      <c r="M434" s="314"/>
      <c r="N434" s="314"/>
      <c r="O434" s="314"/>
      <c r="P434" s="314"/>
      <c r="Q434" s="314"/>
      <c r="R434" s="314"/>
      <c r="S434" s="314"/>
      <c r="T434" s="314"/>
      <c r="U434" s="314"/>
      <c r="V434" s="314"/>
    </row>
    <row r="435" spans="1:22" ht="14.25" customHeight="1" x14ac:dyDescent="0.2">
      <c r="A435" s="314"/>
      <c r="B435" s="314"/>
      <c r="C435" s="314"/>
      <c r="D435" s="314"/>
      <c r="E435" s="314"/>
      <c r="F435" s="314"/>
      <c r="G435" s="324"/>
      <c r="H435" s="314"/>
      <c r="I435" s="314"/>
      <c r="J435" s="314"/>
      <c r="K435" s="314"/>
      <c r="L435" s="314"/>
      <c r="M435" s="314"/>
      <c r="N435" s="314"/>
      <c r="O435" s="314"/>
      <c r="P435" s="314"/>
      <c r="Q435" s="314"/>
      <c r="R435" s="314"/>
      <c r="S435" s="314"/>
      <c r="T435" s="314"/>
      <c r="U435" s="314"/>
      <c r="V435" s="314"/>
    </row>
    <row r="436" spans="1:22" ht="14.25" customHeight="1" x14ac:dyDescent="0.2">
      <c r="A436" s="314"/>
      <c r="B436" s="314"/>
      <c r="C436" s="314"/>
      <c r="D436" s="314"/>
      <c r="E436" s="314"/>
      <c r="F436" s="314"/>
      <c r="G436" s="324"/>
      <c r="H436" s="314"/>
      <c r="I436" s="314"/>
      <c r="J436" s="314"/>
      <c r="K436" s="314"/>
      <c r="L436" s="314"/>
      <c r="M436" s="314"/>
      <c r="N436" s="314"/>
      <c r="O436" s="314"/>
      <c r="P436" s="314"/>
      <c r="Q436" s="314"/>
      <c r="R436" s="314"/>
      <c r="S436" s="314"/>
      <c r="T436" s="314"/>
      <c r="U436" s="314"/>
      <c r="V436" s="314"/>
    </row>
    <row r="437" spans="1:22" ht="14.25" customHeight="1" x14ac:dyDescent="0.2">
      <c r="A437" s="314"/>
      <c r="B437" s="314"/>
      <c r="C437" s="314"/>
      <c r="D437" s="314"/>
      <c r="E437" s="314"/>
      <c r="F437" s="314"/>
      <c r="G437" s="324"/>
      <c r="H437" s="314"/>
      <c r="I437" s="314"/>
      <c r="J437" s="314"/>
      <c r="K437" s="314"/>
      <c r="L437" s="314"/>
      <c r="M437" s="314"/>
      <c r="N437" s="314"/>
      <c r="O437" s="314"/>
      <c r="P437" s="314"/>
      <c r="Q437" s="314"/>
      <c r="R437" s="314"/>
      <c r="S437" s="314"/>
      <c r="T437" s="314"/>
      <c r="U437" s="314"/>
      <c r="V437" s="314"/>
    </row>
    <row r="438" spans="1:22" ht="14.25" customHeight="1" x14ac:dyDescent="0.2">
      <c r="A438" s="314"/>
      <c r="B438" s="314"/>
      <c r="C438" s="314"/>
      <c r="D438" s="314"/>
      <c r="E438" s="314"/>
      <c r="F438" s="314"/>
      <c r="G438" s="324"/>
      <c r="H438" s="314"/>
      <c r="I438" s="314"/>
      <c r="J438" s="314"/>
      <c r="K438" s="314"/>
      <c r="L438" s="314"/>
      <c r="M438" s="314"/>
      <c r="N438" s="314"/>
      <c r="O438" s="314"/>
      <c r="P438" s="314"/>
      <c r="Q438" s="314"/>
      <c r="R438" s="314"/>
      <c r="S438" s="314"/>
      <c r="T438" s="314"/>
      <c r="U438" s="314"/>
      <c r="V438" s="314"/>
    </row>
    <row r="439" spans="1:22" ht="14.25" customHeight="1" x14ac:dyDescent="0.2">
      <c r="A439" s="314"/>
      <c r="B439" s="314"/>
      <c r="C439" s="314"/>
      <c r="D439" s="314"/>
      <c r="E439" s="314"/>
      <c r="F439" s="314"/>
      <c r="G439" s="324"/>
      <c r="H439" s="314"/>
      <c r="I439" s="314"/>
      <c r="J439" s="314"/>
      <c r="K439" s="314"/>
      <c r="L439" s="314"/>
      <c r="M439" s="314"/>
      <c r="N439" s="314"/>
      <c r="O439" s="314"/>
      <c r="P439" s="314"/>
      <c r="Q439" s="314"/>
      <c r="R439" s="314"/>
      <c r="S439" s="314"/>
      <c r="T439" s="314"/>
      <c r="U439" s="314"/>
      <c r="V439" s="314"/>
    </row>
    <row r="440" spans="1:22" ht="14.25" customHeight="1" x14ac:dyDescent="0.2">
      <c r="A440" s="314"/>
      <c r="B440" s="314"/>
      <c r="C440" s="314"/>
      <c r="D440" s="314"/>
      <c r="E440" s="314"/>
      <c r="F440" s="314"/>
      <c r="G440" s="324"/>
      <c r="H440" s="314"/>
      <c r="I440" s="314"/>
      <c r="J440" s="314"/>
      <c r="K440" s="314"/>
      <c r="L440" s="314"/>
      <c r="M440" s="314"/>
      <c r="N440" s="314"/>
      <c r="O440" s="314"/>
      <c r="P440" s="314"/>
      <c r="Q440" s="314"/>
      <c r="R440" s="314"/>
      <c r="S440" s="314"/>
      <c r="T440" s="314"/>
      <c r="U440" s="314"/>
      <c r="V440" s="314"/>
    </row>
    <row r="441" spans="1:22" ht="14.25" customHeight="1" x14ac:dyDescent="0.2">
      <c r="A441" s="314"/>
      <c r="B441" s="314"/>
      <c r="C441" s="314"/>
      <c r="D441" s="314"/>
      <c r="E441" s="314"/>
      <c r="F441" s="314"/>
      <c r="G441" s="324"/>
      <c r="H441" s="314"/>
      <c r="I441" s="314"/>
      <c r="J441" s="314"/>
      <c r="K441" s="314"/>
      <c r="L441" s="314"/>
      <c r="M441" s="314"/>
      <c r="N441" s="314"/>
      <c r="O441" s="314"/>
      <c r="P441" s="314"/>
      <c r="Q441" s="314"/>
      <c r="R441" s="314"/>
      <c r="S441" s="314"/>
      <c r="T441" s="314"/>
      <c r="U441" s="314"/>
      <c r="V441" s="314"/>
    </row>
    <row r="442" spans="1:22" ht="14.25" customHeight="1" x14ac:dyDescent="0.2">
      <c r="A442" s="314"/>
      <c r="B442" s="314"/>
      <c r="C442" s="314"/>
      <c r="D442" s="314"/>
      <c r="E442" s="314"/>
      <c r="F442" s="314"/>
      <c r="G442" s="324"/>
      <c r="H442" s="314"/>
      <c r="I442" s="314"/>
      <c r="J442" s="314"/>
      <c r="K442" s="314"/>
      <c r="L442" s="314"/>
      <c r="M442" s="314"/>
      <c r="N442" s="314"/>
      <c r="O442" s="314"/>
      <c r="P442" s="314"/>
      <c r="Q442" s="314"/>
      <c r="R442" s="314"/>
      <c r="S442" s="314"/>
      <c r="T442" s="314"/>
      <c r="U442" s="314"/>
      <c r="V442" s="314"/>
    </row>
    <row r="443" spans="1:22" ht="14.25" customHeight="1" x14ac:dyDescent="0.2">
      <c r="A443" s="314"/>
      <c r="B443" s="314"/>
      <c r="C443" s="314"/>
      <c r="D443" s="314"/>
      <c r="E443" s="314"/>
      <c r="F443" s="314"/>
      <c r="G443" s="324"/>
      <c r="H443" s="314"/>
      <c r="I443" s="314"/>
      <c r="J443" s="314"/>
      <c r="K443" s="314"/>
      <c r="L443" s="314"/>
      <c r="M443" s="314"/>
      <c r="N443" s="314"/>
      <c r="O443" s="314"/>
      <c r="P443" s="314"/>
      <c r="Q443" s="314"/>
      <c r="R443" s="314"/>
      <c r="S443" s="314"/>
      <c r="T443" s="314"/>
      <c r="U443" s="314"/>
      <c r="V443" s="314"/>
    </row>
    <row r="444" spans="1:22" ht="14.25" customHeight="1" x14ac:dyDescent="0.2">
      <c r="A444" s="314"/>
      <c r="B444" s="314"/>
      <c r="C444" s="314"/>
      <c r="D444" s="314"/>
      <c r="E444" s="314"/>
      <c r="F444" s="314"/>
      <c r="G444" s="324"/>
      <c r="H444" s="314"/>
      <c r="I444" s="314"/>
      <c r="J444" s="314"/>
      <c r="K444" s="314"/>
      <c r="L444" s="314"/>
      <c r="M444" s="314"/>
      <c r="N444" s="314"/>
      <c r="O444" s="314"/>
      <c r="P444" s="314"/>
      <c r="Q444" s="314"/>
      <c r="R444" s="314"/>
      <c r="S444" s="314"/>
      <c r="T444" s="314"/>
      <c r="U444" s="314"/>
      <c r="V444" s="314"/>
    </row>
    <row r="445" spans="1:22" ht="14.25" customHeight="1" x14ac:dyDescent="0.2">
      <c r="A445" s="314"/>
      <c r="B445" s="314"/>
      <c r="C445" s="314"/>
      <c r="D445" s="314"/>
      <c r="E445" s="314"/>
      <c r="F445" s="314"/>
      <c r="G445" s="324"/>
      <c r="H445" s="314"/>
      <c r="I445" s="314"/>
      <c r="J445" s="314"/>
      <c r="K445" s="314"/>
      <c r="L445" s="314"/>
      <c r="M445" s="314"/>
      <c r="N445" s="314"/>
      <c r="O445" s="314"/>
      <c r="P445" s="314"/>
      <c r="Q445" s="314"/>
      <c r="R445" s="314"/>
      <c r="S445" s="314"/>
      <c r="T445" s="314"/>
      <c r="U445" s="314"/>
      <c r="V445" s="314"/>
    </row>
    <row r="446" spans="1:22" ht="14.25" customHeight="1" x14ac:dyDescent="0.2">
      <c r="A446" s="314"/>
      <c r="B446" s="314"/>
      <c r="C446" s="314"/>
      <c r="D446" s="314"/>
      <c r="E446" s="314"/>
      <c r="F446" s="314"/>
      <c r="G446" s="324"/>
      <c r="H446" s="314"/>
      <c r="I446" s="314"/>
      <c r="J446" s="314"/>
      <c r="K446" s="314"/>
      <c r="L446" s="314"/>
      <c r="M446" s="314"/>
      <c r="N446" s="314"/>
      <c r="O446" s="314"/>
      <c r="P446" s="314"/>
      <c r="Q446" s="314"/>
      <c r="R446" s="314"/>
      <c r="S446" s="314"/>
      <c r="T446" s="314"/>
      <c r="U446" s="314"/>
      <c r="V446" s="314"/>
    </row>
    <row r="447" spans="1:22" ht="14.25" customHeight="1" x14ac:dyDescent="0.2">
      <c r="A447" s="314"/>
      <c r="B447" s="314"/>
      <c r="C447" s="314"/>
      <c r="D447" s="314"/>
      <c r="E447" s="314"/>
      <c r="F447" s="314"/>
      <c r="G447" s="324"/>
      <c r="H447" s="314"/>
      <c r="I447" s="314"/>
      <c r="J447" s="314"/>
      <c r="K447" s="314"/>
      <c r="L447" s="314"/>
      <c r="M447" s="314"/>
      <c r="N447" s="314"/>
      <c r="O447" s="314"/>
      <c r="P447" s="314"/>
      <c r="Q447" s="314"/>
      <c r="R447" s="314"/>
      <c r="S447" s="314"/>
      <c r="T447" s="314"/>
      <c r="U447" s="314"/>
      <c r="V447" s="314"/>
    </row>
    <row r="448" spans="1:22" ht="14.25" customHeight="1" x14ac:dyDescent="0.2">
      <c r="A448" s="314"/>
      <c r="B448" s="314"/>
      <c r="C448" s="314"/>
      <c r="D448" s="314"/>
      <c r="E448" s="314"/>
      <c r="F448" s="314"/>
      <c r="G448" s="324"/>
      <c r="H448" s="314"/>
      <c r="I448" s="314"/>
      <c r="J448" s="314"/>
      <c r="K448" s="314"/>
      <c r="L448" s="314"/>
      <c r="M448" s="314"/>
      <c r="N448" s="314"/>
      <c r="O448" s="314"/>
      <c r="P448" s="314"/>
      <c r="Q448" s="314"/>
      <c r="R448" s="314"/>
      <c r="S448" s="314"/>
      <c r="T448" s="314"/>
      <c r="U448" s="314"/>
      <c r="V448" s="314"/>
    </row>
    <row r="449" spans="1:22" ht="14.25" customHeight="1" x14ac:dyDescent="0.2">
      <c r="A449" s="314"/>
      <c r="B449" s="314"/>
      <c r="C449" s="314"/>
      <c r="D449" s="314"/>
      <c r="E449" s="314"/>
      <c r="F449" s="314"/>
      <c r="G449" s="324"/>
      <c r="H449" s="314"/>
      <c r="I449" s="314"/>
      <c r="J449" s="314"/>
      <c r="K449" s="314"/>
      <c r="L449" s="314"/>
      <c r="M449" s="314"/>
      <c r="N449" s="314"/>
      <c r="O449" s="314"/>
      <c r="P449" s="314"/>
      <c r="Q449" s="314"/>
      <c r="R449" s="314"/>
      <c r="S449" s="314"/>
      <c r="T449" s="314"/>
      <c r="U449" s="314"/>
      <c r="V449" s="314"/>
    </row>
    <row r="450" spans="1:22" ht="14.25" customHeight="1" x14ac:dyDescent="0.2">
      <c r="A450" s="314"/>
      <c r="B450" s="314"/>
      <c r="C450" s="314"/>
      <c r="D450" s="314"/>
      <c r="E450" s="314"/>
      <c r="F450" s="314"/>
      <c r="G450" s="324"/>
      <c r="H450" s="314"/>
      <c r="I450" s="314"/>
      <c r="J450" s="314"/>
      <c r="K450" s="314"/>
      <c r="L450" s="314"/>
      <c r="M450" s="314"/>
      <c r="N450" s="314"/>
      <c r="O450" s="314"/>
      <c r="P450" s="314"/>
      <c r="Q450" s="314"/>
      <c r="R450" s="314"/>
      <c r="S450" s="314"/>
      <c r="T450" s="314"/>
      <c r="U450" s="314"/>
      <c r="V450" s="314"/>
    </row>
    <row r="451" spans="1:22" ht="14.25" customHeight="1" x14ac:dyDescent="0.2">
      <c r="A451" s="314"/>
      <c r="B451" s="314"/>
      <c r="C451" s="314"/>
      <c r="D451" s="314"/>
      <c r="E451" s="314"/>
      <c r="F451" s="314"/>
      <c r="G451" s="324"/>
      <c r="H451" s="314"/>
      <c r="I451" s="314"/>
      <c r="J451" s="314"/>
      <c r="K451" s="314"/>
      <c r="L451" s="314"/>
      <c r="M451" s="314"/>
      <c r="N451" s="314"/>
      <c r="O451" s="314"/>
      <c r="P451" s="314"/>
      <c r="Q451" s="314"/>
      <c r="R451" s="314"/>
      <c r="S451" s="314"/>
      <c r="T451" s="314"/>
      <c r="U451" s="314"/>
      <c r="V451" s="314"/>
    </row>
    <row r="452" spans="1:22" ht="14.25" customHeight="1" x14ac:dyDescent="0.2">
      <c r="A452" s="314"/>
      <c r="B452" s="314"/>
      <c r="C452" s="314"/>
      <c r="D452" s="314"/>
      <c r="E452" s="314"/>
      <c r="F452" s="314"/>
      <c r="G452" s="324"/>
      <c r="H452" s="314"/>
      <c r="I452" s="314"/>
      <c r="J452" s="314"/>
      <c r="K452" s="314"/>
      <c r="L452" s="314"/>
      <c r="M452" s="314"/>
      <c r="N452" s="314"/>
      <c r="O452" s="314"/>
      <c r="P452" s="314"/>
      <c r="Q452" s="314"/>
      <c r="R452" s="314"/>
      <c r="S452" s="314"/>
      <c r="T452" s="314"/>
      <c r="U452" s="314"/>
      <c r="V452" s="314"/>
    </row>
    <row r="453" spans="1:22" ht="14.25" customHeight="1" x14ac:dyDescent="0.2">
      <c r="A453" s="314"/>
      <c r="B453" s="314"/>
      <c r="C453" s="314"/>
      <c r="D453" s="314"/>
      <c r="E453" s="314"/>
      <c r="F453" s="314"/>
      <c r="G453" s="324"/>
      <c r="H453" s="314"/>
      <c r="I453" s="314"/>
      <c r="J453" s="314"/>
      <c r="K453" s="314"/>
      <c r="L453" s="314"/>
      <c r="M453" s="314"/>
      <c r="N453" s="314"/>
      <c r="O453" s="314"/>
      <c r="P453" s="314"/>
      <c r="Q453" s="314"/>
      <c r="R453" s="314"/>
      <c r="S453" s="314"/>
      <c r="T453" s="314"/>
      <c r="U453" s="314"/>
      <c r="V453" s="314"/>
    </row>
    <row r="454" spans="1:22" ht="14.25" customHeight="1" x14ac:dyDescent="0.2">
      <c r="A454" s="314"/>
      <c r="B454" s="314"/>
      <c r="C454" s="314"/>
      <c r="D454" s="314"/>
      <c r="E454" s="314"/>
      <c r="F454" s="314"/>
      <c r="G454" s="324"/>
      <c r="H454" s="314"/>
      <c r="I454" s="314"/>
      <c r="J454" s="314"/>
      <c r="K454" s="314"/>
      <c r="L454" s="314"/>
      <c r="M454" s="314"/>
      <c r="N454" s="314"/>
      <c r="O454" s="314"/>
      <c r="P454" s="314"/>
      <c r="Q454" s="314"/>
      <c r="R454" s="314"/>
      <c r="S454" s="314"/>
      <c r="T454" s="314"/>
      <c r="U454" s="314"/>
      <c r="V454" s="314"/>
    </row>
    <row r="455" spans="1:22" ht="14.25" customHeight="1" x14ac:dyDescent="0.2">
      <c r="A455" s="314"/>
      <c r="B455" s="314"/>
      <c r="C455" s="314"/>
      <c r="D455" s="314"/>
      <c r="E455" s="314"/>
      <c r="F455" s="314"/>
      <c r="G455" s="324"/>
      <c r="H455" s="314"/>
      <c r="I455" s="314"/>
      <c r="J455" s="314"/>
      <c r="K455" s="314"/>
      <c r="L455" s="314"/>
      <c r="M455" s="314"/>
      <c r="N455" s="314"/>
      <c r="O455" s="314"/>
      <c r="P455" s="314"/>
      <c r="Q455" s="314"/>
      <c r="R455" s="314"/>
      <c r="S455" s="314"/>
      <c r="T455" s="314"/>
      <c r="U455" s="314"/>
      <c r="V455" s="314"/>
    </row>
    <row r="456" spans="1:22" ht="14.25" customHeight="1" x14ac:dyDescent="0.2">
      <c r="A456" s="314"/>
      <c r="B456" s="314"/>
      <c r="C456" s="314"/>
      <c r="D456" s="314"/>
      <c r="E456" s="314"/>
      <c r="F456" s="314"/>
      <c r="G456" s="324"/>
      <c r="H456" s="314"/>
      <c r="I456" s="314"/>
      <c r="J456" s="314"/>
      <c r="K456" s="314"/>
      <c r="L456" s="314"/>
      <c r="M456" s="314"/>
      <c r="N456" s="314"/>
      <c r="O456" s="314"/>
      <c r="P456" s="314"/>
      <c r="Q456" s="314"/>
      <c r="R456" s="314"/>
      <c r="S456" s="314"/>
      <c r="T456" s="314"/>
      <c r="U456" s="314"/>
      <c r="V456" s="314"/>
    </row>
    <row r="457" spans="1:22" ht="14.25" customHeight="1" x14ac:dyDescent="0.2">
      <c r="A457" s="314"/>
      <c r="B457" s="314"/>
      <c r="C457" s="314"/>
      <c r="D457" s="314"/>
      <c r="E457" s="314"/>
      <c r="F457" s="314"/>
      <c r="G457" s="324"/>
      <c r="H457" s="314"/>
      <c r="I457" s="314"/>
      <c r="J457" s="314"/>
      <c r="K457" s="314"/>
      <c r="L457" s="314"/>
      <c r="M457" s="314"/>
      <c r="N457" s="314"/>
      <c r="O457" s="314"/>
      <c r="P457" s="314"/>
      <c r="Q457" s="314"/>
      <c r="R457" s="314"/>
      <c r="S457" s="314"/>
      <c r="T457" s="314"/>
      <c r="U457" s="314"/>
      <c r="V457" s="314"/>
    </row>
    <row r="458" spans="1:22" ht="14.25" customHeight="1" x14ac:dyDescent="0.2">
      <c r="A458" s="314"/>
      <c r="B458" s="314"/>
      <c r="C458" s="314"/>
      <c r="D458" s="314"/>
      <c r="E458" s="314"/>
      <c r="F458" s="314"/>
      <c r="G458" s="324"/>
      <c r="H458" s="314"/>
      <c r="I458" s="314"/>
      <c r="J458" s="314"/>
      <c r="K458" s="314"/>
      <c r="L458" s="314"/>
      <c r="M458" s="314"/>
      <c r="N458" s="314"/>
      <c r="O458" s="314"/>
      <c r="P458" s="314"/>
      <c r="Q458" s="314"/>
      <c r="R458" s="314"/>
      <c r="S458" s="314"/>
      <c r="T458" s="314"/>
      <c r="U458" s="314"/>
      <c r="V458" s="314"/>
    </row>
    <row r="459" spans="1:22" ht="14.25" customHeight="1" x14ac:dyDescent="0.2">
      <c r="A459" s="314"/>
      <c r="B459" s="314"/>
      <c r="C459" s="314"/>
      <c r="D459" s="314"/>
      <c r="E459" s="314"/>
      <c r="F459" s="314"/>
      <c r="G459" s="324"/>
      <c r="H459" s="314"/>
      <c r="I459" s="314"/>
      <c r="J459" s="314"/>
      <c r="K459" s="314"/>
      <c r="L459" s="314"/>
      <c r="M459" s="314"/>
      <c r="N459" s="314"/>
      <c r="O459" s="314"/>
      <c r="P459" s="314"/>
      <c r="Q459" s="314"/>
      <c r="R459" s="314"/>
      <c r="S459" s="314"/>
      <c r="T459" s="314"/>
      <c r="U459" s="314"/>
      <c r="V459" s="314"/>
    </row>
    <row r="460" spans="1:22" ht="14.25" customHeight="1" x14ac:dyDescent="0.2">
      <c r="A460" s="314"/>
      <c r="B460" s="314"/>
      <c r="C460" s="314"/>
      <c r="D460" s="314"/>
      <c r="E460" s="314"/>
      <c r="F460" s="314"/>
      <c r="G460" s="324"/>
      <c r="H460" s="314"/>
      <c r="I460" s="314"/>
      <c r="J460" s="314"/>
      <c r="K460" s="314"/>
      <c r="L460" s="314"/>
      <c r="M460" s="314"/>
      <c r="N460" s="314"/>
      <c r="O460" s="314"/>
      <c r="P460" s="314"/>
      <c r="Q460" s="314"/>
      <c r="R460" s="314"/>
      <c r="S460" s="314"/>
      <c r="T460" s="314"/>
      <c r="U460" s="314"/>
      <c r="V460" s="314"/>
    </row>
    <row r="461" spans="1:22" ht="14.25" customHeight="1" x14ac:dyDescent="0.2">
      <c r="A461" s="314"/>
      <c r="B461" s="314"/>
      <c r="C461" s="314"/>
      <c r="D461" s="314"/>
      <c r="E461" s="314"/>
      <c r="F461" s="314"/>
      <c r="G461" s="324"/>
      <c r="H461" s="314"/>
      <c r="I461" s="314"/>
      <c r="J461" s="314"/>
      <c r="K461" s="314"/>
      <c r="L461" s="314"/>
      <c r="M461" s="314"/>
      <c r="N461" s="314"/>
      <c r="O461" s="314"/>
      <c r="P461" s="314"/>
      <c r="Q461" s="314"/>
      <c r="R461" s="314"/>
      <c r="S461" s="314"/>
      <c r="T461" s="314"/>
      <c r="U461" s="314"/>
      <c r="V461" s="314"/>
    </row>
    <row r="462" spans="1:22" ht="14.25" customHeight="1" x14ac:dyDescent="0.2">
      <c r="A462" s="314"/>
      <c r="B462" s="314"/>
      <c r="C462" s="314"/>
      <c r="D462" s="314"/>
      <c r="E462" s="314"/>
      <c r="F462" s="314"/>
      <c r="G462" s="324"/>
      <c r="H462" s="314"/>
      <c r="I462" s="314"/>
      <c r="J462" s="314"/>
      <c r="K462" s="314"/>
      <c r="L462" s="314"/>
      <c r="M462" s="314"/>
      <c r="N462" s="314"/>
      <c r="O462" s="314"/>
      <c r="P462" s="314"/>
      <c r="Q462" s="314"/>
      <c r="R462" s="314"/>
      <c r="S462" s="314"/>
      <c r="T462" s="314"/>
      <c r="U462" s="314"/>
      <c r="V462" s="314"/>
    </row>
    <row r="463" spans="1:22" ht="14.25" customHeight="1" x14ac:dyDescent="0.2">
      <c r="A463" s="314"/>
      <c r="B463" s="314"/>
      <c r="C463" s="314"/>
      <c r="D463" s="314"/>
      <c r="E463" s="314"/>
      <c r="F463" s="314"/>
      <c r="G463" s="324"/>
      <c r="H463" s="314"/>
      <c r="I463" s="314"/>
      <c r="J463" s="314"/>
      <c r="K463" s="314"/>
      <c r="L463" s="314"/>
      <c r="M463" s="314"/>
      <c r="N463" s="314"/>
      <c r="O463" s="314"/>
      <c r="P463" s="314"/>
      <c r="Q463" s="314"/>
      <c r="R463" s="314"/>
      <c r="S463" s="314"/>
      <c r="T463" s="314"/>
      <c r="U463" s="314"/>
      <c r="V463" s="314"/>
    </row>
    <row r="464" spans="1:22" ht="14.25" customHeight="1" x14ac:dyDescent="0.2">
      <c r="A464" s="314"/>
      <c r="B464" s="314"/>
      <c r="C464" s="314"/>
      <c r="D464" s="314"/>
      <c r="E464" s="314"/>
      <c r="F464" s="314"/>
      <c r="G464" s="324"/>
      <c r="H464" s="314"/>
      <c r="I464" s="314"/>
      <c r="J464" s="314"/>
      <c r="K464" s="314"/>
      <c r="L464" s="314"/>
      <c r="M464" s="314"/>
      <c r="N464" s="314"/>
      <c r="O464" s="314"/>
      <c r="P464" s="314"/>
      <c r="Q464" s="314"/>
      <c r="R464" s="314"/>
      <c r="S464" s="314"/>
      <c r="T464" s="314"/>
      <c r="U464" s="314"/>
      <c r="V464" s="314"/>
    </row>
    <row r="465" spans="1:22" ht="14.25" customHeight="1" x14ac:dyDescent="0.2">
      <c r="A465" s="314"/>
      <c r="B465" s="314"/>
      <c r="C465" s="314"/>
      <c r="D465" s="314"/>
      <c r="E465" s="314"/>
      <c r="F465" s="314"/>
      <c r="G465" s="324"/>
      <c r="H465" s="314"/>
      <c r="I465" s="314"/>
      <c r="J465" s="314"/>
      <c r="K465" s="314"/>
      <c r="L465" s="314"/>
      <c r="M465" s="314"/>
      <c r="N465" s="314"/>
      <c r="O465" s="314"/>
      <c r="P465" s="314"/>
      <c r="Q465" s="314"/>
      <c r="R465" s="314"/>
      <c r="S465" s="314"/>
      <c r="T465" s="314"/>
      <c r="U465" s="314"/>
      <c r="V465" s="314"/>
    </row>
    <row r="466" spans="1:22" ht="14.25" customHeight="1" x14ac:dyDescent="0.2">
      <c r="A466" s="314"/>
      <c r="B466" s="314"/>
      <c r="C466" s="314"/>
      <c r="D466" s="314"/>
      <c r="E466" s="314"/>
      <c r="F466" s="314"/>
      <c r="G466" s="324"/>
      <c r="H466" s="314"/>
      <c r="I466" s="314"/>
      <c r="J466" s="314"/>
      <c r="K466" s="314"/>
      <c r="L466" s="314"/>
      <c r="M466" s="314"/>
      <c r="N466" s="314"/>
      <c r="O466" s="314"/>
      <c r="P466" s="314"/>
      <c r="Q466" s="314"/>
      <c r="R466" s="314"/>
      <c r="S466" s="314"/>
      <c r="T466" s="314"/>
      <c r="U466" s="314"/>
      <c r="V466" s="314"/>
    </row>
    <row r="467" spans="1:22" ht="14.25" customHeight="1" x14ac:dyDescent="0.2">
      <c r="A467" s="314"/>
      <c r="B467" s="314"/>
      <c r="C467" s="314"/>
      <c r="D467" s="314"/>
      <c r="E467" s="314"/>
      <c r="F467" s="314"/>
      <c r="G467" s="324"/>
      <c r="H467" s="314"/>
      <c r="I467" s="314"/>
      <c r="J467" s="314"/>
      <c r="K467" s="314"/>
      <c r="L467" s="314"/>
      <c r="M467" s="314"/>
      <c r="N467" s="314"/>
      <c r="O467" s="314"/>
      <c r="P467" s="314"/>
      <c r="Q467" s="314"/>
      <c r="R467" s="314"/>
      <c r="S467" s="314"/>
      <c r="T467" s="314"/>
      <c r="U467" s="314"/>
      <c r="V467" s="314"/>
    </row>
    <row r="468" spans="1:22" ht="14.25" customHeight="1" x14ac:dyDescent="0.2">
      <c r="A468" s="314"/>
      <c r="B468" s="314"/>
      <c r="C468" s="314"/>
      <c r="D468" s="314"/>
      <c r="E468" s="314"/>
      <c r="F468" s="314"/>
      <c r="G468" s="324"/>
      <c r="H468" s="314"/>
      <c r="I468" s="314"/>
      <c r="J468" s="314"/>
      <c r="K468" s="314"/>
      <c r="L468" s="314"/>
      <c r="M468" s="314"/>
      <c r="N468" s="314"/>
      <c r="O468" s="314"/>
      <c r="P468" s="314"/>
      <c r="Q468" s="314"/>
      <c r="R468" s="314"/>
      <c r="S468" s="314"/>
      <c r="T468" s="314"/>
      <c r="U468" s="314"/>
      <c r="V468" s="314"/>
    </row>
    <row r="469" spans="1:22" ht="14.25" customHeight="1" x14ac:dyDescent="0.2">
      <c r="A469" s="314"/>
      <c r="B469" s="314"/>
      <c r="C469" s="314"/>
      <c r="D469" s="314"/>
      <c r="E469" s="314"/>
      <c r="F469" s="314"/>
      <c r="G469" s="324"/>
      <c r="H469" s="314"/>
      <c r="I469" s="314"/>
      <c r="J469" s="314"/>
      <c r="K469" s="314"/>
      <c r="L469" s="314"/>
      <c r="M469" s="314"/>
      <c r="N469" s="314"/>
      <c r="O469" s="314"/>
      <c r="P469" s="314"/>
      <c r="Q469" s="314"/>
      <c r="R469" s="314"/>
      <c r="S469" s="314"/>
      <c r="T469" s="314"/>
      <c r="U469" s="314"/>
      <c r="V469" s="314"/>
    </row>
    <row r="470" spans="1:22" ht="14.25" customHeight="1" x14ac:dyDescent="0.2">
      <c r="A470" s="314"/>
      <c r="B470" s="314"/>
      <c r="C470" s="314"/>
      <c r="D470" s="314"/>
      <c r="E470" s="314"/>
      <c r="F470" s="314"/>
      <c r="G470" s="324"/>
      <c r="H470" s="314"/>
      <c r="I470" s="314"/>
      <c r="J470" s="314"/>
      <c r="K470" s="314"/>
      <c r="L470" s="314"/>
      <c r="M470" s="314"/>
      <c r="N470" s="314"/>
      <c r="O470" s="314"/>
      <c r="P470" s="314"/>
      <c r="Q470" s="314"/>
      <c r="R470" s="314"/>
      <c r="S470" s="314"/>
      <c r="T470" s="314"/>
      <c r="U470" s="314"/>
      <c r="V470" s="314"/>
    </row>
    <row r="471" spans="1:22" ht="14.25" customHeight="1" x14ac:dyDescent="0.2">
      <c r="A471" s="314"/>
      <c r="B471" s="314"/>
      <c r="C471" s="314"/>
      <c r="D471" s="314"/>
      <c r="E471" s="314"/>
      <c r="F471" s="314"/>
      <c r="G471" s="324"/>
      <c r="H471" s="314"/>
      <c r="I471" s="314"/>
      <c r="J471" s="314"/>
      <c r="K471" s="314"/>
      <c r="L471" s="314"/>
      <c r="M471" s="314"/>
      <c r="N471" s="314"/>
      <c r="O471" s="314"/>
      <c r="P471" s="314"/>
      <c r="Q471" s="314"/>
      <c r="R471" s="314"/>
      <c r="S471" s="314"/>
      <c r="T471" s="314"/>
      <c r="U471" s="314"/>
      <c r="V471" s="314"/>
    </row>
    <row r="472" spans="1:22" ht="14.25" customHeight="1" x14ac:dyDescent="0.2">
      <c r="A472" s="314"/>
      <c r="B472" s="314"/>
      <c r="C472" s="314"/>
      <c r="D472" s="314"/>
      <c r="E472" s="314"/>
      <c r="F472" s="314"/>
      <c r="G472" s="324"/>
      <c r="H472" s="314"/>
      <c r="I472" s="314"/>
      <c r="J472" s="314"/>
      <c r="K472" s="314"/>
      <c r="L472" s="314"/>
      <c r="M472" s="314"/>
      <c r="N472" s="314"/>
      <c r="O472" s="314"/>
      <c r="P472" s="314"/>
      <c r="Q472" s="314"/>
      <c r="R472" s="314"/>
      <c r="S472" s="314"/>
      <c r="T472" s="314"/>
      <c r="U472" s="314"/>
      <c r="V472" s="314"/>
    </row>
    <row r="473" spans="1:22" ht="14.25" customHeight="1" x14ac:dyDescent="0.2">
      <c r="A473" s="314"/>
      <c r="B473" s="314"/>
      <c r="C473" s="314"/>
      <c r="D473" s="314"/>
      <c r="E473" s="314"/>
      <c r="F473" s="314"/>
      <c r="G473" s="324"/>
      <c r="H473" s="314"/>
      <c r="I473" s="314"/>
      <c r="J473" s="314"/>
      <c r="K473" s="314"/>
      <c r="L473" s="314"/>
      <c r="M473" s="314"/>
      <c r="N473" s="314"/>
      <c r="O473" s="314"/>
      <c r="P473" s="314"/>
      <c r="Q473" s="314"/>
      <c r="R473" s="314"/>
      <c r="S473" s="314"/>
      <c r="T473" s="314"/>
      <c r="U473" s="314"/>
      <c r="V473" s="314"/>
    </row>
    <row r="474" spans="1:22" ht="14.25" customHeight="1" x14ac:dyDescent="0.2">
      <c r="A474" s="314"/>
      <c r="B474" s="314"/>
      <c r="C474" s="314"/>
      <c r="D474" s="314"/>
      <c r="E474" s="314"/>
      <c r="F474" s="314"/>
      <c r="G474" s="324"/>
      <c r="H474" s="314"/>
      <c r="I474" s="314"/>
      <c r="J474" s="314"/>
      <c r="K474" s="314"/>
      <c r="L474" s="314"/>
      <c r="M474" s="314"/>
      <c r="N474" s="314"/>
      <c r="O474" s="314"/>
      <c r="P474" s="314"/>
      <c r="Q474" s="314"/>
      <c r="R474" s="314"/>
      <c r="S474" s="314"/>
      <c r="T474" s="314"/>
      <c r="U474" s="314"/>
      <c r="V474" s="314"/>
    </row>
    <row r="475" spans="1:22" ht="14.25" customHeight="1" x14ac:dyDescent="0.2">
      <c r="A475" s="314"/>
      <c r="B475" s="314"/>
      <c r="C475" s="314"/>
      <c r="D475" s="314"/>
      <c r="E475" s="314"/>
      <c r="F475" s="314"/>
      <c r="G475" s="324"/>
      <c r="H475" s="314"/>
      <c r="I475" s="314"/>
      <c r="J475" s="314"/>
      <c r="K475" s="314"/>
      <c r="L475" s="314"/>
      <c r="M475" s="314"/>
      <c r="N475" s="314"/>
      <c r="O475" s="314"/>
      <c r="P475" s="314"/>
      <c r="Q475" s="314"/>
      <c r="R475" s="314"/>
      <c r="S475" s="314"/>
      <c r="T475" s="314"/>
      <c r="U475" s="314"/>
      <c r="V475" s="314"/>
    </row>
    <row r="476" spans="1:22" ht="14.25" customHeight="1" x14ac:dyDescent="0.2">
      <c r="A476" s="314"/>
      <c r="B476" s="314"/>
      <c r="C476" s="314"/>
      <c r="D476" s="314"/>
      <c r="E476" s="314"/>
      <c r="F476" s="314"/>
      <c r="G476" s="324"/>
      <c r="H476" s="314"/>
      <c r="I476" s="314"/>
      <c r="J476" s="314"/>
      <c r="K476" s="314"/>
      <c r="L476" s="314"/>
      <c r="M476" s="314"/>
      <c r="N476" s="314"/>
      <c r="O476" s="314"/>
      <c r="P476" s="314"/>
      <c r="Q476" s="314"/>
      <c r="R476" s="314"/>
      <c r="S476" s="314"/>
      <c r="T476" s="314"/>
      <c r="U476" s="314"/>
      <c r="V476" s="314"/>
    </row>
    <row r="477" spans="1:22" ht="14.25" customHeight="1" x14ac:dyDescent="0.2">
      <c r="A477" s="314"/>
      <c r="B477" s="314"/>
      <c r="C477" s="314"/>
      <c r="D477" s="314"/>
      <c r="E477" s="314"/>
      <c r="F477" s="314"/>
      <c r="G477" s="324"/>
      <c r="H477" s="314"/>
      <c r="I477" s="314"/>
      <c r="J477" s="314"/>
      <c r="K477" s="314"/>
      <c r="L477" s="314"/>
      <c r="M477" s="314"/>
      <c r="N477" s="314"/>
      <c r="O477" s="314"/>
      <c r="P477" s="314"/>
      <c r="Q477" s="314"/>
      <c r="R477" s="314"/>
      <c r="S477" s="314"/>
      <c r="T477" s="314"/>
      <c r="U477" s="314"/>
      <c r="V477" s="314"/>
    </row>
    <row r="478" spans="1:22" ht="14.25" customHeight="1" x14ac:dyDescent="0.2">
      <c r="A478" s="314"/>
      <c r="B478" s="314"/>
      <c r="C478" s="314"/>
      <c r="D478" s="314"/>
      <c r="E478" s="314"/>
      <c r="F478" s="314"/>
      <c r="G478" s="324"/>
      <c r="H478" s="314"/>
      <c r="I478" s="314"/>
      <c r="J478" s="314"/>
      <c r="K478" s="314"/>
      <c r="L478" s="314"/>
      <c r="M478" s="314"/>
      <c r="N478" s="314"/>
      <c r="O478" s="314"/>
      <c r="P478" s="314"/>
      <c r="Q478" s="314"/>
      <c r="R478" s="314"/>
      <c r="S478" s="314"/>
      <c r="T478" s="314"/>
      <c r="U478" s="314"/>
      <c r="V478" s="314"/>
    </row>
    <row r="479" spans="1:22" ht="14.25" customHeight="1" x14ac:dyDescent="0.2">
      <c r="A479" s="314"/>
      <c r="B479" s="314"/>
      <c r="C479" s="314"/>
      <c r="D479" s="314"/>
      <c r="E479" s="314"/>
      <c r="F479" s="314"/>
      <c r="G479" s="324"/>
      <c r="H479" s="314"/>
      <c r="I479" s="314"/>
      <c r="J479" s="314"/>
      <c r="K479" s="314"/>
      <c r="L479" s="314"/>
      <c r="M479" s="314"/>
      <c r="N479" s="314"/>
      <c r="O479" s="314"/>
      <c r="P479" s="314"/>
      <c r="Q479" s="314"/>
      <c r="R479" s="314"/>
      <c r="S479" s="314"/>
      <c r="T479" s="314"/>
      <c r="U479" s="314"/>
      <c r="V479" s="314"/>
    </row>
    <row r="480" spans="1:22" ht="14.25" customHeight="1" x14ac:dyDescent="0.2">
      <c r="A480" s="314"/>
      <c r="B480" s="314"/>
      <c r="C480" s="314"/>
      <c r="D480" s="314"/>
      <c r="E480" s="314"/>
      <c r="F480" s="314"/>
      <c r="G480" s="324"/>
      <c r="H480" s="314"/>
      <c r="I480" s="314"/>
      <c r="J480" s="314"/>
      <c r="K480" s="314"/>
      <c r="L480" s="314"/>
      <c r="M480" s="314"/>
      <c r="N480" s="314"/>
      <c r="O480" s="314"/>
      <c r="P480" s="314"/>
      <c r="Q480" s="314"/>
      <c r="R480" s="314"/>
      <c r="S480" s="314"/>
      <c r="T480" s="314"/>
      <c r="U480" s="314"/>
      <c r="V480" s="314"/>
    </row>
    <row r="481" spans="1:22" ht="14.25" customHeight="1" x14ac:dyDescent="0.2">
      <c r="A481" s="314"/>
      <c r="B481" s="314"/>
      <c r="C481" s="314"/>
      <c r="D481" s="314"/>
      <c r="E481" s="314"/>
      <c r="F481" s="314"/>
      <c r="G481" s="324"/>
      <c r="H481" s="314"/>
      <c r="I481" s="314"/>
      <c r="J481" s="314"/>
      <c r="K481" s="314"/>
      <c r="L481" s="314"/>
      <c r="M481" s="314"/>
      <c r="N481" s="314"/>
      <c r="O481" s="314"/>
      <c r="P481" s="314"/>
      <c r="Q481" s="314"/>
      <c r="R481" s="314"/>
      <c r="S481" s="314"/>
      <c r="T481" s="314"/>
      <c r="U481" s="314"/>
      <c r="V481" s="314"/>
    </row>
    <row r="482" spans="1:22" ht="14.25" customHeight="1" x14ac:dyDescent="0.2">
      <c r="A482" s="314"/>
      <c r="B482" s="314"/>
      <c r="C482" s="314"/>
      <c r="D482" s="314"/>
      <c r="E482" s="314"/>
      <c r="F482" s="314"/>
      <c r="G482" s="324"/>
      <c r="H482" s="314"/>
      <c r="I482" s="314"/>
      <c r="J482" s="314"/>
      <c r="K482" s="314"/>
      <c r="L482" s="314"/>
      <c r="M482" s="314"/>
      <c r="N482" s="314"/>
      <c r="O482" s="314"/>
      <c r="P482" s="314"/>
      <c r="Q482" s="314"/>
      <c r="R482" s="314"/>
      <c r="S482" s="314"/>
      <c r="T482" s="314"/>
      <c r="U482" s="314"/>
      <c r="V482" s="314"/>
    </row>
    <row r="483" spans="1:22" ht="14.25" customHeight="1" x14ac:dyDescent="0.2">
      <c r="A483" s="314"/>
      <c r="B483" s="314"/>
      <c r="C483" s="314"/>
      <c r="D483" s="314"/>
      <c r="E483" s="314"/>
      <c r="F483" s="314"/>
      <c r="G483" s="324"/>
      <c r="H483" s="314"/>
      <c r="I483" s="314"/>
      <c r="J483" s="314"/>
      <c r="K483" s="314"/>
      <c r="L483" s="314"/>
      <c r="M483" s="314"/>
      <c r="N483" s="314"/>
      <c r="O483" s="314"/>
      <c r="P483" s="314"/>
      <c r="Q483" s="314"/>
      <c r="R483" s="314"/>
      <c r="S483" s="314"/>
      <c r="T483" s="314"/>
      <c r="U483" s="314"/>
      <c r="V483" s="314"/>
    </row>
    <row r="484" spans="1:22" ht="14.25" customHeight="1" x14ac:dyDescent="0.2">
      <c r="A484" s="314"/>
      <c r="B484" s="314"/>
      <c r="C484" s="314"/>
      <c r="D484" s="314"/>
      <c r="E484" s="314"/>
      <c r="F484" s="314"/>
      <c r="G484" s="324"/>
      <c r="H484" s="314"/>
      <c r="I484" s="314"/>
      <c r="J484" s="314"/>
      <c r="K484" s="314"/>
      <c r="L484" s="314"/>
      <c r="M484" s="314"/>
      <c r="N484" s="314"/>
      <c r="O484" s="314"/>
      <c r="P484" s="314"/>
      <c r="Q484" s="314"/>
      <c r="R484" s="314"/>
      <c r="S484" s="314"/>
      <c r="T484" s="314"/>
      <c r="U484" s="314"/>
      <c r="V484" s="314"/>
    </row>
    <row r="485" spans="1:22" ht="14.25" customHeight="1" x14ac:dyDescent="0.2">
      <c r="A485" s="314"/>
      <c r="B485" s="314"/>
      <c r="C485" s="314"/>
      <c r="D485" s="314"/>
      <c r="E485" s="314"/>
      <c r="F485" s="314"/>
      <c r="G485" s="324"/>
      <c r="H485" s="314"/>
      <c r="I485" s="314"/>
      <c r="J485" s="314"/>
      <c r="K485" s="314"/>
      <c r="L485" s="314"/>
      <c r="M485" s="314"/>
      <c r="N485" s="314"/>
      <c r="O485" s="314"/>
      <c r="P485" s="314"/>
      <c r="Q485" s="314"/>
      <c r="R485" s="314"/>
      <c r="S485" s="314"/>
      <c r="T485" s="314"/>
      <c r="U485" s="314"/>
      <c r="V485" s="314"/>
    </row>
    <row r="486" spans="1:22" ht="14.25" customHeight="1" x14ac:dyDescent="0.2">
      <c r="A486" s="314"/>
      <c r="B486" s="314"/>
      <c r="C486" s="314"/>
      <c r="D486" s="314"/>
      <c r="E486" s="314"/>
      <c r="F486" s="314"/>
      <c r="G486" s="324"/>
      <c r="H486" s="314"/>
      <c r="I486" s="314"/>
      <c r="J486" s="314"/>
      <c r="K486" s="314"/>
      <c r="L486" s="314"/>
      <c r="M486" s="314"/>
      <c r="N486" s="314"/>
      <c r="O486" s="314"/>
      <c r="P486" s="314"/>
      <c r="Q486" s="314"/>
      <c r="R486" s="314"/>
      <c r="S486" s="314"/>
      <c r="T486" s="314"/>
      <c r="U486" s="314"/>
      <c r="V486" s="314"/>
    </row>
    <row r="487" spans="1:22" ht="14.25" customHeight="1" x14ac:dyDescent="0.2">
      <c r="A487" s="314"/>
      <c r="B487" s="314"/>
      <c r="C487" s="314"/>
      <c r="D487" s="314"/>
      <c r="E487" s="314"/>
      <c r="F487" s="314"/>
      <c r="G487" s="324"/>
      <c r="H487" s="314"/>
      <c r="I487" s="314"/>
      <c r="J487" s="314"/>
      <c r="K487" s="314"/>
      <c r="L487" s="314"/>
      <c r="M487" s="314"/>
      <c r="N487" s="314"/>
      <c r="O487" s="314"/>
      <c r="P487" s="314"/>
      <c r="Q487" s="314"/>
      <c r="R487" s="314"/>
      <c r="S487" s="314"/>
      <c r="T487" s="314"/>
      <c r="U487" s="314"/>
      <c r="V487" s="314"/>
    </row>
    <row r="488" spans="1:22" ht="14.25" customHeight="1" x14ac:dyDescent="0.2">
      <c r="A488" s="314"/>
      <c r="B488" s="314"/>
      <c r="C488" s="314"/>
      <c r="D488" s="314"/>
      <c r="E488" s="314"/>
      <c r="F488" s="314"/>
      <c r="G488" s="324"/>
      <c r="H488" s="314"/>
      <c r="I488" s="314"/>
      <c r="J488" s="314"/>
      <c r="K488" s="314"/>
      <c r="L488" s="314"/>
      <c r="M488" s="314"/>
      <c r="N488" s="314"/>
      <c r="O488" s="314"/>
      <c r="P488" s="314"/>
      <c r="Q488" s="314"/>
      <c r="R488" s="314"/>
      <c r="S488" s="314"/>
      <c r="T488" s="314"/>
      <c r="U488" s="314"/>
      <c r="V488" s="314"/>
    </row>
    <row r="489" spans="1:22" ht="14.25" customHeight="1" x14ac:dyDescent="0.2">
      <c r="A489" s="314"/>
      <c r="B489" s="314"/>
      <c r="C489" s="314"/>
      <c r="D489" s="314"/>
      <c r="E489" s="314"/>
      <c r="F489" s="314"/>
      <c r="G489" s="324"/>
      <c r="H489" s="314"/>
      <c r="I489" s="314"/>
      <c r="J489" s="314"/>
      <c r="K489" s="314"/>
      <c r="L489" s="314"/>
      <c r="M489" s="314"/>
      <c r="N489" s="314"/>
      <c r="O489" s="314"/>
      <c r="P489" s="314"/>
      <c r="Q489" s="314"/>
      <c r="R489" s="314"/>
      <c r="S489" s="314"/>
      <c r="T489" s="314"/>
      <c r="U489" s="314"/>
      <c r="V489" s="314"/>
    </row>
    <row r="490" spans="1:22" ht="14.25" customHeight="1" x14ac:dyDescent="0.2">
      <c r="A490" s="314"/>
      <c r="B490" s="314"/>
      <c r="C490" s="314"/>
      <c r="D490" s="314"/>
      <c r="E490" s="314"/>
      <c r="F490" s="314"/>
      <c r="G490" s="324"/>
      <c r="H490" s="314"/>
      <c r="I490" s="314"/>
      <c r="J490" s="314"/>
      <c r="K490" s="314"/>
      <c r="L490" s="314"/>
      <c r="M490" s="314"/>
      <c r="N490" s="314"/>
      <c r="O490" s="314"/>
      <c r="P490" s="314"/>
      <c r="Q490" s="314"/>
      <c r="R490" s="314"/>
      <c r="S490" s="314"/>
      <c r="T490" s="314"/>
      <c r="U490" s="314"/>
      <c r="V490" s="314"/>
    </row>
    <row r="491" spans="1:22" ht="14.25" customHeight="1" x14ac:dyDescent="0.2">
      <c r="A491" s="314"/>
      <c r="B491" s="314"/>
      <c r="C491" s="314"/>
      <c r="D491" s="314"/>
      <c r="E491" s="314"/>
      <c r="F491" s="314"/>
      <c r="G491" s="324"/>
      <c r="H491" s="314"/>
      <c r="I491" s="314"/>
      <c r="J491" s="314"/>
      <c r="K491" s="314"/>
      <c r="L491" s="314"/>
      <c r="M491" s="314"/>
      <c r="N491" s="314"/>
      <c r="O491" s="314"/>
      <c r="P491" s="314"/>
      <c r="Q491" s="314"/>
      <c r="R491" s="314"/>
      <c r="S491" s="314"/>
      <c r="T491" s="314"/>
      <c r="U491" s="314"/>
      <c r="V491" s="314"/>
    </row>
    <row r="492" spans="1:22" ht="14.25" customHeight="1" x14ac:dyDescent="0.2">
      <c r="A492" s="314"/>
      <c r="B492" s="314"/>
      <c r="C492" s="314"/>
      <c r="D492" s="314"/>
      <c r="E492" s="314"/>
      <c r="F492" s="314"/>
      <c r="G492" s="324"/>
      <c r="H492" s="314"/>
      <c r="I492" s="314"/>
      <c r="J492" s="314"/>
      <c r="K492" s="314"/>
      <c r="L492" s="314"/>
      <c r="M492" s="314"/>
      <c r="N492" s="314"/>
      <c r="O492" s="314"/>
      <c r="P492" s="314"/>
      <c r="Q492" s="314"/>
      <c r="R492" s="314"/>
      <c r="S492" s="314"/>
      <c r="T492" s="314"/>
      <c r="U492" s="314"/>
      <c r="V492" s="314"/>
    </row>
    <row r="493" spans="1:22" ht="14.25" customHeight="1" x14ac:dyDescent="0.2">
      <c r="A493" s="314"/>
      <c r="B493" s="314"/>
      <c r="C493" s="314"/>
      <c r="D493" s="314"/>
      <c r="E493" s="314"/>
      <c r="F493" s="314"/>
      <c r="G493" s="324"/>
      <c r="H493" s="314"/>
      <c r="I493" s="314"/>
      <c r="J493" s="314"/>
      <c r="K493" s="314"/>
      <c r="L493" s="314"/>
      <c r="M493" s="314"/>
      <c r="N493" s="314"/>
      <c r="O493" s="314"/>
      <c r="P493" s="314"/>
      <c r="Q493" s="314"/>
      <c r="R493" s="314"/>
      <c r="S493" s="314"/>
      <c r="T493" s="314"/>
      <c r="U493" s="314"/>
      <c r="V493" s="314"/>
    </row>
    <row r="494" spans="1:22" ht="14.25" customHeight="1" x14ac:dyDescent="0.2">
      <c r="A494" s="314"/>
      <c r="B494" s="314"/>
      <c r="C494" s="314"/>
      <c r="D494" s="314"/>
      <c r="E494" s="314"/>
      <c r="F494" s="314"/>
      <c r="G494" s="324"/>
      <c r="H494" s="314"/>
      <c r="I494" s="314"/>
      <c r="J494" s="314"/>
      <c r="K494" s="314"/>
      <c r="L494" s="314"/>
      <c r="M494" s="314"/>
      <c r="N494" s="314"/>
      <c r="O494" s="314"/>
      <c r="P494" s="314"/>
      <c r="Q494" s="314"/>
      <c r="R494" s="314"/>
      <c r="S494" s="314"/>
      <c r="T494" s="314"/>
      <c r="U494" s="314"/>
      <c r="V494" s="314"/>
    </row>
    <row r="495" spans="1:22" ht="14.25" customHeight="1" x14ac:dyDescent="0.2">
      <c r="A495" s="314"/>
      <c r="B495" s="314"/>
      <c r="C495" s="314"/>
      <c r="D495" s="314"/>
      <c r="E495" s="314"/>
      <c r="F495" s="314"/>
      <c r="G495" s="324"/>
      <c r="H495" s="314"/>
      <c r="I495" s="314"/>
      <c r="J495" s="314"/>
      <c r="K495" s="314"/>
      <c r="L495" s="314"/>
      <c r="M495" s="314"/>
      <c r="N495" s="314"/>
      <c r="O495" s="314"/>
      <c r="P495" s="314"/>
      <c r="Q495" s="314"/>
      <c r="R495" s="314"/>
      <c r="S495" s="314"/>
      <c r="T495" s="314"/>
      <c r="U495" s="314"/>
      <c r="V495" s="314"/>
    </row>
    <row r="496" spans="1:22" ht="14.25" customHeight="1" x14ac:dyDescent="0.2">
      <c r="A496" s="314"/>
      <c r="B496" s="314"/>
      <c r="C496" s="314"/>
      <c r="D496" s="314"/>
      <c r="E496" s="314"/>
      <c r="F496" s="314"/>
      <c r="G496" s="324"/>
      <c r="H496" s="314"/>
      <c r="I496" s="314"/>
      <c r="J496" s="314"/>
      <c r="K496" s="314"/>
      <c r="L496" s="314"/>
      <c r="M496" s="314"/>
      <c r="N496" s="314"/>
      <c r="O496" s="314"/>
      <c r="P496" s="314"/>
      <c r="Q496" s="314"/>
      <c r="R496" s="314"/>
      <c r="S496" s="314"/>
      <c r="T496" s="314"/>
      <c r="U496" s="314"/>
      <c r="V496" s="314"/>
    </row>
    <row r="497" spans="1:22" ht="14.25" customHeight="1" x14ac:dyDescent="0.2">
      <c r="A497" s="314"/>
      <c r="B497" s="314"/>
      <c r="C497" s="314"/>
      <c r="D497" s="314"/>
      <c r="E497" s="314"/>
      <c r="F497" s="314"/>
      <c r="G497" s="324"/>
      <c r="H497" s="314"/>
      <c r="I497" s="314"/>
      <c r="J497" s="314"/>
      <c r="K497" s="314"/>
      <c r="L497" s="314"/>
      <c r="M497" s="314"/>
      <c r="N497" s="314"/>
      <c r="O497" s="314"/>
      <c r="P497" s="314"/>
      <c r="Q497" s="314"/>
      <c r="R497" s="314"/>
      <c r="S497" s="314"/>
      <c r="T497" s="314"/>
      <c r="U497" s="314"/>
      <c r="V497" s="314"/>
    </row>
    <row r="498" spans="1:22" ht="14.25" customHeight="1" x14ac:dyDescent="0.2">
      <c r="A498" s="314"/>
      <c r="B498" s="314"/>
      <c r="C498" s="314"/>
      <c r="D498" s="314"/>
      <c r="E498" s="314"/>
      <c r="F498" s="314"/>
      <c r="G498" s="324"/>
      <c r="H498" s="314"/>
      <c r="I498" s="314"/>
      <c r="J498" s="314"/>
      <c r="K498" s="314"/>
      <c r="L498" s="314"/>
      <c r="M498" s="314"/>
      <c r="N498" s="314"/>
      <c r="O498" s="314"/>
      <c r="P498" s="314"/>
      <c r="Q498" s="314"/>
      <c r="R498" s="314"/>
      <c r="S498" s="314"/>
      <c r="T498" s="314"/>
      <c r="U498" s="314"/>
      <c r="V498" s="314"/>
    </row>
    <row r="499" spans="1:22" ht="14.25" customHeight="1" x14ac:dyDescent="0.2">
      <c r="A499" s="314"/>
      <c r="B499" s="314"/>
      <c r="C499" s="314"/>
      <c r="D499" s="314"/>
      <c r="E499" s="314"/>
      <c r="F499" s="314"/>
      <c r="G499" s="324"/>
      <c r="H499" s="314"/>
      <c r="I499" s="314"/>
      <c r="J499" s="314"/>
      <c r="K499" s="314"/>
      <c r="L499" s="314"/>
      <c r="M499" s="314"/>
      <c r="N499" s="314"/>
      <c r="O499" s="314"/>
      <c r="P499" s="314"/>
      <c r="Q499" s="314"/>
      <c r="R499" s="314"/>
      <c r="S499" s="314"/>
      <c r="T499" s="314"/>
      <c r="U499" s="314"/>
      <c r="V499" s="314"/>
    </row>
    <row r="500" spans="1:22" ht="14.25" customHeight="1" x14ac:dyDescent="0.2">
      <c r="A500" s="314"/>
      <c r="B500" s="314"/>
      <c r="C500" s="314"/>
      <c r="D500" s="314"/>
      <c r="E500" s="314"/>
      <c r="F500" s="314"/>
      <c r="G500" s="324"/>
      <c r="H500" s="314"/>
      <c r="I500" s="314"/>
      <c r="J500" s="314"/>
      <c r="K500" s="314"/>
      <c r="L500" s="314"/>
      <c r="M500" s="314"/>
      <c r="N500" s="314"/>
      <c r="O500" s="314"/>
      <c r="P500" s="314"/>
      <c r="Q500" s="314"/>
      <c r="R500" s="314"/>
      <c r="S500" s="314"/>
      <c r="T500" s="314"/>
      <c r="U500" s="314"/>
      <c r="V500" s="314"/>
    </row>
    <row r="501" spans="1:22" ht="14.25" customHeight="1" x14ac:dyDescent="0.2">
      <c r="A501" s="314"/>
      <c r="B501" s="314"/>
      <c r="C501" s="314"/>
      <c r="D501" s="314"/>
      <c r="E501" s="314"/>
      <c r="F501" s="314"/>
      <c r="G501" s="324"/>
      <c r="H501" s="314"/>
      <c r="I501" s="314"/>
      <c r="J501" s="314"/>
      <c r="K501" s="314"/>
      <c r="L501" s="314"/>
      <c r="M501" s="314"/>
      <c r="N501" s="314"/>
      <c r="O501" s="314"/>
      <c r="P501" s="314"/>
      <c r="Q501" s="314"/>
      <c r="R501" s="314"/>
      <c r="S501" s="314"/>
      <c r="T501" s="314"/>
      <c r="U501" s="314"/>
      <c r="V501" s="314"/>
    </row>
    <row r="502" spans="1:22" ht="14.25" customHeight="1" x14ac:dyDescent="0.2">
      <c r="A502" s="314"/>
      <c r="B502" s="314"/>
      <c r="C502" s="314"/>
      <c r="D502" s="314"/>
      <c r="E502" s="314"/>
      <c r="F502" s="314"/>
      <c r="G502" s="324"/>
      <c r="H502" s="314"/>
      <c r="I502" s="314"/>
      <c r="J502" s="314"/>
      <c r="K502" s="314"/>
      <c r="L502" s="314"/>
      <c r="M502" s="314"/>
      <c r="N502" s="314"/>
      <c r="O502" s="314"/>
      <c r="P502" s="314"/>
      <c r="Q502" s="314"/>
      <c r="R502" s="314"/>
      <c r="S502" s="314"/>
      <c r="T502" s="314"/>
      <c r="U502" s="314"/>
      <c r="V502" s="314"/>
    </row>
    <row r="503" spans="1:22" ht="14.25" customHeight="1" x14ac:dyDescent="0.2">
      <c r="A503" s="314"/>
      <c r="B503" s="314"/>
      <c r="C503" s="314"/>
      <c r="D503" s="314"/>
      <c r="E503" s="314"/>
      <c r="F503" s="314"/>
      <c r="G503" s="324"/>
      <c r="H503" s="314"/>
      <c r="I503" s="314"/>
      <c r="J503" s="314"/>
      <c r="K503" s="314"/>
      <c r="L503" s="314"/>
      <c r="M503" s="314"/>
      <c r="N503" s="314"/>
      <c r="O503" s="314"/>
      <c r="P503" s="314"/>
      <c r="Q503" s="314"/>
      <c r="R503" s="314"/>
      <c r="S503" s="314"/>
      <c r="T503" s="314"/>
      <c r="U503" s="314"/>
      <c r="V503" s="314"/>
    </row>
    <row r="504" spans="1:22" ht="14.25" customHeight="1" x14ac:dyDescent="0.2">
      <c r="A504" s="314"/>
      <c r="B504" s="314"/>
      <c r="C504" s="314"/>
      <c r="D504" s="314"/>
      <c r="E504" s="314"/>
      <c r="F504" s="314"/>
      <c r="G504" s="324"/>
      <c r="H504" s="314"/>
      <c r="I504" s="314"/>
      <c r="J504" s="314"/>
      <c r="K504" s="314"/>
      <c r="L504" s="314"/>
      <c r="M504" s="314"/>
      <c r="N504" s="314"/>
      <c r="O504" s="314"/>
      <c r="P504" s="314"/>
      <c r="Q504" s="314"/>
      <c r="R504" s="314"/>
      <c r="S504" s="314"/>
      <c r="T504" s="314"/>
      <c r="U504" s="314"/>
      <c r="V504" s="314"/>
    </row>
    <row r="505" spans="1:22" ht="14.25" customHeight="1" x14ac:dyDescent="0.2">
      <c r="A505" s="314"/>
      <c r="B505" s="314"/>
      <c r="C505" s="314"/>
      <c r="D505" s="314"/>
      <c r="E505" s="314"/>
      <c r="F505" s="314"/>
      <c r="G505" s="324"/>
      <c r="H505" s="314"/>
      <c r="I505" s="314"/>
      <c r="J505" s="314"/>
      <c r="K505" s="314"/>
      <c r="L505" s="314"/>
      <c r="M505" s="314"/>
      <c r="N505" s="314"/>
      <c r="O505" s="314"/>
      <c r="P505" s="314"/>
      <c r="Q505" s="314"/>
      <c r="R505" s="314"/>
      <c r="S505" s="314"/>
      <c r="T505" s="314"/>
      <c r="U505" s="314"/>
      <c r="V505" s="314"/>
    </row>
    <row r="506" spans="1:22" ht="14.25" customHeight="1" x14ac:dyDescent="0.2">
      <c r="A506" s="314"/>
      <c r="B506" s="314"/>
      <c r="C506" s="314"/>
      <c r="D506" s="314"/>
      <c r="E506" s="314"/>
      <c r="F506" s="314"/>
      <c r="G506" s="324"/>
      <c r="H506" s="314"/>
      <c r="I506" s="314"/>
      <c r="J506" s="314"/>
      <c r="K506" s="314"/>
      <c r="L506" s="314"/>
      <c r="M506" s="314"/>
      <c r="N506" s="314"/>
      <c r="O506" s="314"/>
      <c r="P506" s="314"/>
      <c r="Q506" s="314"/>
      <c r="R506" s="314"/>
      <c r="S506" s="314"/>
      <c r="T506" s="314"/>
      <c r="U506" s="314"/>
      <c r="V506" s="314"/>
    </row>
    <row r="507" spans="1:22" ht="14.25" customHeight="1" x14ac:dyDescent="0.2">
      <c r="A507" s="314"/>
      <c r="B507" s="314"/>
      <c r="C507" s="314"/>
      <c r="D507" s="314"/>
      <c r="E507" s="314"/>
      <c r="F507" s="314"/>
      <c r="G507" s="324"/>
      <c r="H507" s="314"/>
      <c r="I507" s="314"/>
      <c r="J507" s="314"/>
      <c r="K507" s="314"/>
      <c r="L507" s="314"/>
      <c r="M507" s="314"/>
      <c r="N507" s="314"/>
      <c r="O507" s="314"/>
      <c r="P507" s="314"/>
      <c r="Q507" s="314"/>
      <c r="R507" s="314"/>
      <c r="S507" s="314"/>
      <c r="T507" s="314"/>
      <c r="U507" s="314"/>
      <c r="V507" s="314"/>
    </row>
    <row r="508" spans="1:22" ht="14.25" customHeight="1" x14ac:dyDescent="0.2">
      <c r="A508" s="314"/>
      <c r="B508" s="314"/>
      <c r="C508" s="314"/>
      <c r="D508" s="314"/>
      <c r="E508" s="314"/>
      <c r="F508" s="314"/>
      <c r="G508" s="324"/>
      <c r="H508" s="314"/>
      <c r="I508" s="314"/>
      <c r="J508" s="314"/>
      <c r="K508" s="314"/>
      <c r="L508" s="314"/>
      <c r="M508" s="314"/>
      <c r="N508" s="314"/>
      <c r="O508" s="314"/>
      <c r="P508" s="314"/>
      <c r="Q508" s="314"/>
      <c r="R508" s="314"/>
      <c r="S508" s="314"/>
      <c r="T508" s="314"/>
      <c r="U508" s="314"/>
      <c r="V508" s="314"/>
    </row>
    <row r="509" spans="1:22" ht="14.25" customHeight="1" x14ac:dyDescent="0.2">
      <c r="A509" s="314"/>
      <c r="B509" s="314"/>
      <c r="C509" s="314"/>
      <c r="D509" s="314"/>
      <c r="E509" s="314"/>
      <c r="F509" s="314"/>
      <c r="G509" s="324"/>
      <c r="H509" s="314"/>
      <c r="I509" s="314"/>
      <c r="J509" s="314"/>
      <c r="K509" s="314"/>
      <c r="L509" s="314"/>
      <c r="M509" s="314"/>
      <c r="N509" s="314"/>
      <c r="O509" s="314"/>
      <c r="P509" s="314"/>
      <c r="Q509" s="314"/>
      <c r="R509" s="314"/>
      <c r="S509" s="314"/>
      <c r="T509" s="314"/>
      <c r="U509" s="314"/>
      <c r="V509" s="314"/>
    </row>
    <row r="510" spans="1:22" ht="14.25" customHeight="1" x14ac:dyDescent="0.2">
      <c r="A510" s="314"/>
      <c r="B510" s="314"/>
      <c r="C510" s="314"/>
      <c r="D510" s="314"/>
      <c r="E510" s="314"/>
      <c r="F510" s="314"/>
      <c r="G510" s="324"/>
      <c r="H510" s="314"/>
      <c r="I510" s="314"/>
      <c r="J510" s="314"/>
      <c r="K510" s="314"/>
      <c r="L510" s="314"/>
      <c r="M510" s="314"/>
      <c r="N510" s="314"/>
      <c r="O510" s="314"/>
      <c r="P510" s="314"/>
      <c r="Q510" s="314"/>
      <c r="R510" s="314"/>
      <c r="S510" s="314"/>
      <c r="T510" s="314"/>
      <c r="U510" s="314"/>
      <c r="V510" s="314"/>
    </row>
    <row r="511" spans="1:22" ht="14.25" customHeight="1" x14ac:dyDescent="0.2">
      <c r="A511" s="314"/>
      <c r="B511" s="314"/>
      <c r="C511" s="314"/>
      <c r="D511" s="314"/>
      <c r="E511" s="314"/>
      <c r="F511" s="314"/>
      <c r="G511" s="324"/>
      <c r="H511" s="314"/>
      <c r="I511" s="314"/>
      <c r="J511" s="314"/>
      <c r="K511" s="314"/>
      <c r="L511" s="314"/>
      <c r="M511" s="314"/>
      <c r="N511" s="314"/>
      <c r="O511" s="314"/>
      <c r="P511" s="314"/>
      <c r="Q511" s="314"/>
      <c r="R511" s="314"/>
      <c r="S511" s="314"/>
      <c r="T511" s="314"/>
      <c r="U511" s="314"/>
      <c r="V511" s="314"/>
    </row>
    <row r="512" spans="1:22" ht="14.25" customHeight="1" x14ac:dyDescent="0.2">
      <c r="A512" s="314"/>
      <c r="B512" s="314"/>
      <c r="C512" s="314"/>
      <c r="D512" s="314"/>
      <c r="E512" s="314"/>
      <c r="F512" s="314"/>
      <c r="G512" s="324"/>
      <c r="H512" s="314"/>
      <c r="I512" s="314"/>
      <c r="J512" s="314"/>
      <c r="K512" s="314"/>
      <c r="L512" s="314"/>
      <c r="M512" s="314"/>
      <c r="N512" s="314"/>
      <c r="O512" s="314"/>
      <c r="P512" s="314"/>
      <c r="Q512" s="314"/>
      <c r="R512" s="314"/>
      <c r="S512" s="314"/>
      <c r="T512" s="314"/>
      <c r="U512" s="314"/>
      <c r="V512" s="314"/>
    </row>
    <row r="513" spans="1:22" ht="14.25" customHeight="1" x14ac:dyDescent="0.2">
      <c r="A513" s="314"/>
      <c r="B513" s="314"/>
      <c r="C513" s="314"/>
      <c r="D513" s="314"/>
      <c r="E513" s="314"/>
      <c r="F513" s="314"/>
      <c r="G513" s="324"/>
      <c r="H513" s="314"/>
      <c r="I513" s="314"/>
      <c r="J513" s="314"/>
      <c r="K513" s="314"/>
      <c r="L513" s="314"/>
      <c r="M513" s="314"/>
      <c r="N513" s="314"/>
      <c r="O513" s="314"/>
      <c r="P513" s="314"/>
      <c r="Q513" s="314"/>
      <c r="R513" s="314"/>
      <c r="S513" s="314"/>
      <c r="T513" s="314"/>
      <c r="U513" s="314"/>
      <c r="V513" s="314"/>
    </row>
    <row r="514" spans="1:22" ht="14.25" customHeight="1" x14ac:dyDescent="0.2">
      <c r="A514" s="314"/>
      <c r="B514" s="314"/>
      <c r="C514" s="314"/>
      <c r="D514" s="314"/>
      <c r="E514" s="314"/>
      <c r="F514" s="314"/>
      <c r="G514" s="324"/>
      <c r="H514" s="314"/>
      <c r="I514" s="314"/>
      <c r="J514" s="314"/>
      <c r="K514" s="314"/>
      <c r="L514" s="314"/>
      <c r="M514" s="314"/>
      <c r="N514" s="314"/>
      <c r="O514" s="314"/>
      <c r="P514" s="314"/>
      <c r="Q514" s="314"/>
      <c r="R514" s="314"/>
      <c r="S514" s="314"/>
      <c r="T514" s="314"/>
      <c r="U514" s="314"/>
      <c r="V514" s="314"/>
    </row>
    <row r="515" spans="1:22" ht="14.25" customHeight="1" x14ac:dyDescent="0.2">
      <c r="A515" s="314"/>
      <c r="B515" s="314"/>
      <c r="C515" s="314"/>
      <c r="D515" s="314"/>
      <c r="E515" s="314"/>
      <c r="F515" s="314"/>
      <c r="G515" s="324"/>
      <c r="H515" s="314"/>
      <c r="I515" s="314"/>
      <c r="J515" s="314"/>
      <c r="K515" s="314"/>
      <c r="L515" s="314"/>
      <c r="M515" s="314"/>
      <c r="N515" s="314"/>
      <c r="O515" s="314"/>
      <c r="P515" s="314"/>
      <c r="Q515" s="314"/>
      <c r="R515" s="314"/>
      <c r="S515" s="314"/>
      <c r="T515" s="314"/>
      <c r="U515" s="314"/>
      <c r="V515" s="314"/>
    </row>
    <row r="516" spans="1:22" ht="14.25" customHeight="1" x14ac:dyDescent="0.2">
      <c r="A516" s="314"/>
      <c r="B516" s="314"/>
      <c r="C516" s="314"/>
      <c r="D516" s="314"/>
      <c r="E516" s="314"/>
      <c r="F516" s="314"/>
      <c r="G516" s="324"/>
      <c r="H516" s="314"/>
      <c r="I516" s="314"/>
      <c r="J516" s="314"/>
      <c r="K516" s="314"/>
      <c r="L516" s="314"/>
      <c r="M516" s="314"/>
      <c r="N516" s="314"/>
      <c r="O516" s="314"/>
      <c r="P516" s="314"/>
      <c r="Q516" s="314"/>
      <c r="R516" s="314"/>
      <c r="S516" s="314"/>
      <c r="T516" s="314"/>
      <c r="U516" s="314"/>
      <c r="V516" s="314"/>
    </row>
    <row r="517" spans="1:22" ht="14.25" customHeight="1" x14ac:dyDescent="0.2">
      <c r="A517" s="314"/>
      <c r="B517" s="314"/>
      <c r="C517" s="314"/>
      <c r="D517" s="314"/>
      <c r="E517" s="314"/>
      <c r="F517" s="314"/>
      <c r="G517" s="324"/>
      <c r="H517" s="314"/>
      <c r="I517" s="314"/>
      <c r="J517" s="314"/>
      <c r="K517" s="314"/>
      <c r="L517" s="314"/>
      <c r="M517" s="314"/>
      <c r="N517" s="314"/>
      <c r="O517" s="314"/>
      <c r="P517" s="314"/>
      <c r="Q517" s="314"/>
      <c r="R517" s="314"/>
      <c r="S517" s="314"/>
      <c r="T517" s="314"/>
      <c r="U517" s="314"/>
      <c r="V517" s="314"/>
    </row>
    <row r="518" spans="1:22" ht="14.25" customHeight="1" x14ac:dyDescent="0.2">
      <c r="A518" s="314"/>
      <c r="B518" s="314"/>
      <c r="C518" s="314"/>
      <c r="D518" s="314"/>
      <c r="E518" s="314"/>
      <c r="F518" s="314"/>
      <c r="G518" s="324"/>
      <c r="H518" s="314"/>
      <c r="I518" s="314"/>
      <c r="J518" s="314"/>
      <c r="K518" s="314"/>
      <c r="L518" s="314"/>
      <c r="M518" s="314"/>
      <c r="N518" s="314"/>
      <c r="O518" s="314"/>
      <c r="P518" s="314"/>
      <c r="Q518" s="314"/>
      <c r="R518" s="314"/>
      <c r="S518" s="314"/>
      <c r="T518" s="314"/>
      <c r="U518" s="314"/>
      <c r="V518" s="314"/>
    </row>
    <row r="519" spans="1:22" ht="14.25" customHeight="1" x14ac:dyDescent="0.2">
      <c r="A519" s="314"/>
      <c r="B519" s="314"/>
      <c r="C519" s="314"/>
      <c r="D519" s="314"/>
      <c r="E519" s="314"/>
      <c r="F519" s="314"/>
      <c r="G519" s="324"/>
      <c r="H519" s="314"/>
      <c r="I519" s="314"/>
      <c r="J519" s="314"/>
      <c r="K519" s="314"/>
      <c r="L519" s="314"/>
      <c r="M519" s="314"/>
      <c r="N519" s="314"/>
      <c r="O519" s="314"/>
      <c r="P519" s="314"/>
      <c r="Q519" s="314"/>
      <c r="R519" s="314"/>
      <c r="S519" s="314"/>
      <c r="T519" s="314"/>
      <c r="U519" s="314"/>
      <c r="V519" s="314"/>
    </row>
    <row r="520" spans="1:22" ht="14.25" customHeight="1" x14ac:dyDescent="0.2">
      <c r="A520" s="314"/>
      <c r="B520" s="314"/>
      <c r="C520" s="314"/>
      <c r="D520" s="314"/>
      <c r="E520" s="314"/>
      <c r="F520" s="314"/>
      <c r="G520" s="324"/>
      <c r="H520" s="314"/>
      <c r="I520" s="314"/>
      <c r="J520" s="314"/>
      <c r="K520" s="314"/>
      <c r="L520" s="314"/>
      <c r="M520" s="314"/>
      <c r="N520" s="314"/>
      <c r="O520" s="314"/>
      <c r="P520" s="314"/>
      <c r="Q520" s="314"/>
      <c r="R520" s="314"/>
      <c r="S520" s="314"/>
      <c r="T520" s="314"/>
      <c r="U520" s="314"/>
      <c r="V520" s="314"/>
    </row>
    <row r="521" spans="1:22" ht="14.25" customHeight="1" x14ac:dyDescent="0.2">
      <c r="A521" s="314"/>
      <c r="B521" s="314"/>
      <c r="C521" s="314"/>
      <c r="D521" s="314"/>
      <c r="E521" s="314"/>
      <c r="F521" s="314"/>
      <c r="G521" s="324"/>
      <c r="H521" s="314"/>
      <c r="I521" s="314"/>
      <c r="J521" s="314"/>
      <c r="K521" s="314"/>
      <c r="L521" s="314"/>
      <c r="M521" s="314"/>
      <c r="N521" s="314"/>
      <c r="O521" s="314"/>
      <c r="P521" s="314"/>
      <c r="Q521" s="314"/>
      <c r="R521" s="314"/>
      <c r="S521" s="314"/>
      <c r="T521" s="314"/>
      <c r="U521" s="314"/>
      <c r="V521" s="314"/>
    </row>
    <row r="522" spans="1:22" ht="14.25" customHeight="1" x14ac:dyDescent="0.2">
      <c r="A522" s="314"/>
      <c r="B522" s="314"/>
      <c r="C522" s="314"/>
      <c r="D522" s="314"/>
      <c r="E522" s="314"/>
      <c r="F522" s="314"/>
      <c r="G522" s="324"/>
      <c r="H522" s="314"/>
      <c r="I522" s="314"/>
      <c r="J522" s="314"/>
      <c r="K522" s="314"/>
      <c r="L522" s="314"/>
      <c r="M522" s="314"/>
      <c r="N522" s="314"/>
      <c r="O522" s="314"/>
      <c r="P522" s="314"/>
      <c r="Q522" s="314"/>
      <c r="R522" s="314"/>
      <c r="S522" s="314"/>
      <c r="T522" s="314"/>
      <c r="U522" s="314"/>
      <c r="V522" s="314"/>
    </row>
    <row r="523" spans="1:22" ht="14.25" customHeight="1" x14ac:dyDescent="0.2">
      <c r="A523" s="314"/>
      <c r="B523" s="314"/>
      <c r="C523" s="314"/>
      <c r="D523" s="314"/>
      <c r="E523" s="314"/>
      <c r="F523" s="314"/>
      <c r="G523" s="324"/>
      <c r="H523" s="314"/>
      <c r="I523" s="314"/>
      <c r="J523" s="314"/>
      <c r="K523" s="314"/>
      <c r="L523" s="314"/>
      <c r="M523" s="314"/>
      <c r="N523" s="314"/>
      <c r="O523" s="314"/>
      <c r="P523" s="314"/>
      <c r="Q523" s="314"/>
      <c r="R523" s="314"/>
      <c r="S523" s="314"/>
      <c r="T523" s="314"/>
      <c r="U523" s="314"/>
      <c r="V523" s="314"/>
    </row>
    <row r="524" spans="1:22" ht="14.25" customHeight="1" x14ac:dyDescent="0.2">
      <c r="A524" s="314"/>
      <c r="B524" s="314"/>
      <c r="C524" s="314"/>
      <c r="D524" s="314"/>
      <c r="E524" s="314"/>
      <c r="F524" s="314"/>
      <c r="G524" s="324"/>
      <c r="H524" s="314"/>
      <c r="I524" s="314"/>
      <c r="J524" s="314"/>
      <c r="K524" s="314"/>
      <c r="L524" s="314"/>
      <c r="M524" s="314"/>
      <c r="N524" s="314"/>
      <c r="O524" s="314"/>
      <c r="P524" s="314"/>
      <c r="Q524" s="314"/>
      <c r="R524" s="314"/>
      <c r="S524" s="314"/>
      <c r="T524" s="314"/>
      <c r="U524" s="314"/>
      <c r="V524" s="314"/>
    </row>
    <row r="525" spans="1:22" ht="14.25" customHeight="1" x14ac:dyDescent="0.2">
      <c r="A525" s="314"/>
      <c r="B525" s="314"/>
      <c r="C525" s="314"/>
      <c r="D525" s="314"/>
      <c r="E525" s="314"/>
      <c r="F525" s="314"/>
      <c r="G525" s="324"/>
      <c r="H525" s="314"/>
      <c r="I525" s="314"/>
      <c r="J525" s="314"/>
      <c r="K525" s="314"/>
      <c r="L525" s="314"/>
      <c r="M525" s="314"/>
      <c r="N525" s="314"/>
      <c r="O525" s="314"/>
      <c r="P525" s="314"/>
      <c r="Q525" s="314"/>
      <c r="R525" s="314"/>
      <c r="S525" s="314"/>
      <c r="T525" s="314"/>
      <c r="U525" s="314"/>
      <c r="V525" s="314"/>
    </row>
    <row r="526" spans="1:22" ht="14.25" customHeight="1" x14ac:dyDescent="0.2">
      <c r="A526" s="314"/>
      <c r="B526" s="314"/>
      <c r="C526" s="314"/>
      <c r="D526" s="314"/>
      <c r="E526" s="314"/>
      <c r="F526" s="314"/>
      <c r="G526" s="324"/>
      <c r="H526" s="314"/>
      <c r="I526" s="314"/>
      <c r="J526" s="314"/>
      <c r="K526" s="314"/>
      <c r="L526" s="314"/>
      <c r="M526" s="314"/>
      <c r="N526" s="314"/>
      <c r="O526" s="314"/>
      <c r="P526" s="314"/>
      <c r="Q526" s="314"/>
      <c r="R526" s="314"/>
      <c r="S526" s="314"/>
      <c r="T526" s="314"/>
      <c r="U526" s="314"/>
      <c r="V526" s="314"/>
    </row>
    <row r="527" spans="1:22" ht="14.25" customHeight="1" x14ac:dyDescent="0.2">
      <c r="A527" s="314"/>
      <c r="B527" s="314"/>
      <c r="C527" s="314"/>
      <c r="D527" s="314"/>
      <c r="E527" s="314"/>
      <c r="F527" s="314"/>
      <c r="G527" s="324"/>
      <c r="H527" s="314"/>
      <c r="I527" s="314"/>
      <c r="J527" s="314"/>
      <c r="K527" s="314"/>
      <c r="L527" s="314"/>
      <c r="M527" s="314"/>
      <c r="N527" s="314"/>
      <c r="O527" s="314"/>
      <c r="P527" s="314"/>
      <c r="Q527" s="314"/>
      <c r="R527" s="314"/>
      <c r="S527" s="314"/>
      <c r="T527" s="314"/>
      <c r="U527" s="314"/>
      <c r="V527" s="314"/>
    </row>
    <row r="528" spans="1:22" ht="14.25" customHeight="1" x14ac:dyDescent="0.2">
      <c r="A528" s="314"/>
      <c r="B528" s="314"/>
      <c r="C528" s="314"/>
      <c r="D528" s="314"/>
      <c r="E528" s="314"/>
      <c r="F528" s="314"/>
      <c r="G528" s="324"/>
      <c r="H528" s="314"/>
      <c r="I528" s="314"/>
      <c r="J528" s="314"/>
      <c r="K528" s="314"/>
      <c r="L528" s="314"/>
      <c r="M528" s="314"/>
      <c r="N528" s="314"/>
      <c r="O528" s="314"/>
      <c r="P528" s="314"/>
      <c r="Q528" s="314"/>
      <c r="R528" s="314"/>
      <c r="S528" s="314"/>
      <c r="T528" s="314"/>
      <c r="U528" s="314"/>
      <c r="V528" s="314"/>
    </row>
    <row r="529" spans="1:22" ht="14.25" customHeight="1" x14ac:dyDescent="0.2">
      <c r="A529" s="314"/>
      <c r="B529" s="314"/>
      <c r="C529" s="314"/>
      <c r="D529" s="314"/>
      <c r="E529" s="314"/>
      <c r="F529" s="314"/>
      <c r="G529" s="324"/>
      <c r="H529" s="314"/>
      <c r="I529" s="314"/>
      <c r="J529" s="314"/>
      <c r="K529" s="314"/>
      <c r="L529" s="314"/>
      <c r="M529" s="314"/>
      <c r="N529" s="314"/>
      <c r="O529" s="314"/>
      <c r="P529" s="314"/>
      <c r="Q529" s="314"/>
      <c r="R529" s="314"/>
      <c r="S529" s="314"/>
      <c r="T529" s="314"/>
      <c r="U529" s="314"/>
      <c r="V529" s="314"/>
    </row>
    <row r="530" spans="1:22" ht="14.25" customHeight="1" x14ac:dyDescent="0.2">
      <c r="A530" s="314"/>
      <c r="B530" s="314"/>
      <c r="C530" s="314"/>
      <c r="D530" s="314"/>
      <c r="E530" s="314"/>
      <c r="F530" s="314"/>
      <c r="G530" s="324"/>
      <c r="H530" s="314"/>
      <c r="I530" s="314"/>
      <c r="J530" s="314"/>
      <c r="K530" s="314"/>
      <c r="L530" s="314"/>
      <c r="M530" s="314"/>
      <c r="N530" s="314"/>
      <c r="O530" s="314"/>
      <c r="P530" s="314"/>
      <c r="Q530" s="314"/>
      <c r="R530" s="314"/>
      <c r="S530" s="314"/>
      <c r="T530" s="314"/>
      <c r="U530" s="314"/>
      <c r="V530" s="314"/>
    </row>
    <row r="531" spans="1:22" ht="14.25" customHeight="1" x14ac:dyDescent="0.2">
      <c r="A531" s="314"/>
      <c r="B531" s="314"/>
      <c r="C531" s="314"/>
      <c r="D531" s="314"/>
      <c r="E531" s="314"/>
      <c r="F531" s="314"/>
      <c r="G531" s="324"/>
      <c r="H531" s="314"/>
      <c r="I531" s="314"/>
      <c r="J531" s="314"/>
      <c r="K531" s="314"/>
      <c r="L531" s="314"/>
      <c r="M531" s="314"/>
      <c r="N531" s="314"/>
      <c r="O531" s="314"/>
      <c r="P531" s="314"/>
      <c r="Q531" s="314"/>
      <c r="R531" s="314"/>
      <c r="S531" s="314"/>
      <c r="T531" s="314"/>
      <c r="U531" s="314"/>
      <c r="V531" s="314"/>
    </row>
    <row r="532" spans="1:22" ht="14.25" customHeight="1" x14ac:dyDescent="0.2">
      <c r="A532" s="314"/>
      <c r="B532" s="314"/>
      <c r="C532" s="314"/>
      <c r="D532" s="314"/>
      <c r="E532" s="314"/>
      <c r="F532" s="314"/>
      <c r="G532" s="324"/>
      <c r="H532" s="314"/>
      <c r="I532" s="314"/>
      <c r="J532" s="314"/>
      <c r="K532" s="314"/>
      <c r="L532" s="314"/>
      <c r="M532" s="314"/>
      <c r="N532" s="314"/>
      <c r="O532" s="314"/>
      <c r="P532" s="314"/>
      <c r="Q532" s="314"/>
      <c r="R532" s="314"/>
      <c r="S532" s="314"/>
      <c r="T532" s="314"/>
      <c r="U532" s="314"/>
      <c r="V532" s="314"/>
    </row>
    <row r="533" spans="1:22" ht="14.25" customHeight="1" x14ac:dyDescent="0.2">
      <c r="A533" s="314"/>
      <c r="B533" s="314"/>
      <c r="C533" s="314"/>
      <c r="D533" s="314"/>
      <c r="E533" s="314"/>
      <c r="F533" s="314"/>
      <c r="G533" s="324"/>
      <c r="H533" s="314"/>
      <c r="I533" s="314"/>
      <c r="J533" s="314"/>
      <c r="K533" s="314"/>
      <c r="L533" s="314"/>
      <c r="M533" s="314"/>
      <c r="N533" s="314"/>
      <c r="O533" s="314"/>
      <c r="P533" s="314"/>
      <c r="Q533" s="314"/>
      <c r="R533" s="314"/>
      <c r="S533" s="314"/>
      <c r="T533" s="314"/>
      <c r="U533" s="314"/>
      <c r="V533" s="314"/>
    </row>
    <row r="534" spans="1:22" ht="14.25" customHeight="1" x14ac:dyDescent="0.2">
      <c r="A534" s="314"/>
      <c r="B534" s="314"/>
      <c r="C534" s="314"/>
      <c r="D534" s="314"/>
      <c r="E534" s="314"/>
      <c r="F534" s="314"/>
      <c r="G534" s="324"/>
      <c r="H534" s="314"/>
      <c r="I534" s="314"/>
      <c r="J534" s="314"/>
      <c r="K534" s="314"/>
      <c r="L534" s="314"/>
      <c r="M534" s="314"/>
      <c r="N534" s="314"/>
      <c r="O534" s="314"/>
      <c r="P534" s="314"/>
      <c r="Q534" s="314"/>
      <c r="R534" s="314"/>
      <c r="S534" s="314"/>
      <c r="T534" s="314"/>
      <c r="U534" s="314"/>
      <c r="V534" s="314"/>
    </row>
    <row r="535" spans="1:22" ht="14.25" customHeight="1" x14ac:dyDescent="0.2">
      <c r="A535" s="314"/>
      <c r="B535" s="314"/>
      <c r="C535" s="314"/>
      <c r="D535" s="314"/>
      <c r="E535" s="314"/>
      <c r="F535" s="314"/>
      <c r="G535" s="324"/>
      <c r="H535" s="314"/>
      <c r="I535" s="314"/>
      <c r="J535" s="314"/>
      <c r="K535" s="314"/>
      <c r="L535" s="314"/>
      <c r="M535" s="314"/>
      <c r="N535" s="314"/>
      <c r="O535" s="314"/>
      <c r="P535" s="314"/>
      <c r="Q535" s="314"/>
      <c r="R535" s="314"/>
      <c r="S535" s="314"/>
      <c r="T535" s="314"/>
      <c r="U535" s="314"/>
      <c r="V535" s="314"/>
    </row>
    <row r="536" spans="1:22" ht="14.25" customHeight="1" x14ac:dyDescent="0.2">
      <c r="A536" s="314"/>
      <c r="B536" s="314"/>
      <c r="C536" s="314"/>
      <c r="D536" s="314"/>
      <c r="E536" s="314"/>
      <c r="F536" s="314"/>
      <c r="G536" s="324"/>
      <c r="H536" s="314"/>
      <c r="I536" s="314"/>
      <c r="J536" s="314"/>
      <c r="K536" s="314"/>
      <c r="L536" s="314"/>
      <c r="M536" s="314"/>
      <c r="N536" s="314"/>
      <c r="O536" s="314"/>
      <c r="P536" s="314"/>
      <c r="Q536" s="314"/>
      <c r="R536" s="314"/>
      <c r="S536" s="314"/>
      <c r="T536" s="314"/>
      <c r="U536" s="314"/>
      <c r="V536" s="314"/>
    </row>
    <row r="537" spans="1:22" ht="14.25" customHeight="1" x14ac:dyDescent="0.2">
      <c r="A537" s="314"/>
      <c r="B537" s="314"/>
      <c r="C537" s="314"/>
      <c r="D537" s="314"/>
      <c r="E537" s="314"/>
      <c r="F537" s="314"/>
      <c r="G537" s="324"/>
      <c r="H537" s="314"/>
      <c r="I537" s="314"/>
      <c r="J537" s="314"/>
      <c r="K537" s="314"/>
      <c r="L537" s="314"/>
      <c r="M537" s="314"/>
      <c r="N537" s="314"/>
      <c r="O537" s="314"/>
      <c r="P537" s="314"/>
      <c r="Q537" s="314"/>
      <c r="R537" s="314"/>
      <c r="S537" s="314"/>
      <c r="T537" s="314"/>
      <c r="U537" s="314"/>
      <c r="V537" s="314"/>
    </row>
    <row r="538" spans="1:22" ht="14.25" customHeight="1" x14ac:dyDescent="0.2">
      <c r="A538" s="314"/>
      <c r="B538" s="314"/>
      <c r="C538" s="314"/>
      <c r="D538" s="314"/>
      <c r="E538" s="314"/>
      <c r="F538" s="314"/>
      <c r="G538" s="324"/>
      <c r="H538" s="314"/>
      <c r="I538" s="314"/>
      <c r="J538" s="314"/>
      <c r="K538" s="314"/>
      <c r="L538" s="314"/>
      <c r="M538" s="314"/>
      <c r="N538" s="314"/>
      <c r="O538" s="314"/>
      <c r="P538" s="314"/>
      <c r="Q538" s="314"/>
      <c r="R538" s="314"/>
      <c r="S538" s="314"/>
      <c r="T538" s="314"/>
      <c r="U538" s="314"/>
      <c r="V538" s="314"/>
    </row>
    <row r="539" spans="1:22" ht="14.25" customHeight="1" x14ac:dyDescent="0.2">
      <c r="A539" s="314"/>
      <c r="B539" s="314"/>
      <c r="C539" s="314"/>
      <c r="D539" s="314"/>
      <c r="E539" s="314"/>
      <c r="F539" s="314"/>
      <c r="G539" s="324"/>
      <c r="H539" s="314"/>
      <c r="I539" s="314"/>
      <c r="J539" s="314"/>
      <c r="K539" s="314"/>
      <c r="L539" s="314"/>
      <c r="M539" s="314"/>
      <c r="N539" s="314"/>
      <c r="O539" s="314"/>
      <c r="P539" s="314"/>
      <c r="Q539" s="314"/>
      <c r="R539" s="314"/>
      <c r="S539" s="314"/>
      <c r="T539" s="314"/>
      <c r="U539" s="314"/>
      <c r="V539" s="314"/>
    </row>
    <row r="540" spans="1:22" ht="14.25" customHeight="1" x14ac:dyDescent="0.2">
      <c r="A540" s="314"/>
      <c r="B540" s="314"/>
      <c r="C540" s="314"/>
      <c r="D540" s="314"/>
      <c r="E540" s="314"/>
      <c r="F540" s="314"/>
      <c r="G540" s="324"/>
      <c r="H540" s="314"/>
      <c r="I540" s="314"/>
      <c r="J540" s="314"/>
      <c r="K540" s="314"/>
      <c r="L540" s="314"/>
      <c r="M540" s="314"/>
      <c r="N540" s="314"/>
      <c r="O540" s="314"/>
      <c r="P540" s="314"/>
      <c r="Q540" s="314"/>
      <c r="R540" s="314"/>
      <c r="S540" s="314"/>
      <c r="T540" s="314"/>
      <c r="U540" s="314"/>
      <c r="V540" s="314"/>
    </row>
    <row r="541" spans="1:22" ht="14.25" customHeight="1" x14ac:dyDescent="0.2">
      <c r="A541" s="314"/>
      <c r="B541" s="314"/>
      <c r="C541" s="314"/>
      <c r="D541" s="314"/>
      <c r="E541" s="314"/>
      <c r="F541" s="314"/>
      <c r="G541" s="324"/>
      <c r="H541" s="314"/>
      <c r="I541" s="314"/>
      <c r="J541" s="314"/>
      <c r="K541" s="314"/>
      <c r="L541" s="314"/>
      <c r="M541" s="314"/>
      <c r="N541" s="314"/>
      <c r="O541" s="314"/>
      <c r="P541" s="314"/>
      <c r="Q541" s="314"/>
      <c r="R541" s="314"/>
      <c r="S541" s="314"/>
      <c r="T541" s="314"/>
      <c r="U541" s="314"/>
      <c r="V541" s="314"/>
    </row>
    <row r="542" spans="1:22" ht="14.25" customHeight="1" x14ac:dyDescent="0.2">
      <c r="A542" s="314"/>
      <c r="B542" s="314"/>
      <c r="C542" s="314"/>
      <c r="D542" s="314"/>
      <c r="E542" s="314"/>
      <c r="F542" s="314"/>
      <c r="G542" s="324"/>
      <c r="H542" s="314"/>
      <c r="I542" s="314"/>
      <c r="J542" s="314"/>
      <c r="K542" s="314"/>
      <c r="L542" s="314"/>
      <c r="M542" s="314"/>
      <c r="N542" s="314"/>
      <c r="O542" s="314"/>
      <c r="P542" s="314"/>
      <c r="Q542" s="314"/>
      <c r="R542" s="314"/>
      <c r="S542" s="314"/>
      <c r="T542" s="314"/>
      <c r="U542" s="314"/>
      <c r="V542" s="314"/>
    </row>
    <row r="543" spans="1:22" ht="14.25" customHeight="1" x14ac:dyDescent="0.2">
      <c r="A543" s="314"/>
      <c r="B543" s="314"/>
      <c r="C543" s="314"/>
      <c r="D543" s="314"/>
      <c r="E543" s="314"/>
      <c r="F543" s="314"/>
      <c r="G543" s="324"/>
      <c r="H543" s="314"/>
      <c r="I543" s="314"/>
      <c r="J543" s="314"/>
      <c r="K543" s="314"/>
      <c r="L543" s="314"/>
      <c r="M543" s="314"/>
      <c r="N543" s="314"/>
      <c r="O543" s="314"/>
      <c r="P543" s="314"/>
      <c r="Q543" s="314"/>
      <c r="R543" s="314"/>
      <c r="S543" s="314"/>
      <c r="T543" s="314"/>
      <c r="U543" s="314"/>
      <c r="V543" s="314"/>
    </row>
    <row r="544" spans="1:22" ht="14.25" customHeight="1" x14ac:dyDescent="0.2">
      <c r="A544" s="314"/>
      <c r="B544" s="314"/>
      <c r="C544" s="314"/>
      <c r="D544" s="314"/>
      <c r="E544" s="314"/>
      <c r="F544" s="314"/>
      <c r="G544" s="324"/>
      <c r="H544" s="314"/>
      <c r="I544" s="314"/>
      <c r="J544" s="314"/>
      <c r="K544" s="314"/>
      <c r="L544" s="314"/>
      <c r="M544" s="314"/>
      <c r="N544" s="314"/>
      <c r="O544" s="314"/>
      <c r="P544" s="314"/>
      <c r="Q544" s="314"/>
      <c r="R544" s="314"/>
      <c r="S544" s="314"/>
      <c r="T544" s="314"/>
      <c r="U544" s="314"/>
      <c r="V544" s="314"/>
    </row>
    <row r="545" spans="1:22" ht="14.25" customHeight="1" x14ac:dyDescent="0.2">
      <c r="A545" s="314"/>
      <c r="B545" s="314"/>
      <c r="C545" s="314"/>
      <c r="D545" s="314"/>
      <c r="E545" s="314"/>
      <c r="F545" s="314"/>
      <c r="G545" s="324"/>
      <c r="H545" s="314"/>
      <c r="I545" s="314"/>
      <c r="J545" s="314"/>
      <c r="K545" s="314"/>
      <c r="L545" s="314"/>
      <c r="M545" s="314"/>
      <c r="N545" s="314"/>
      <c r="O545" s="314"/>
      <c r="P545" s="314"/>
      <c r="Q545" s="314"/>
      <c r="R545" s="314"/>
      <c r="S545" s="314"/>
      <c r="T545" s="314"/>
      <c r="U545" s="314"/>
      <c r="V545" s="314"/>
    </row>
    <row r="546" spans="1:22" ht="14.25" customHeight="1" x14ac:dyDescent="0.2">
      <c r="A546" s="314"/>
      <c r="B546" s="314"/>
      <c r="C546" s="314"/>
      <c r="D546" s="314"/>
      <c r="E546" s="314"/>
      <c r="F546" s="314"/>
      <c r="G546" s="324"/>
      <c r="H546" s="314"/>
      <c r="I546" s="314"/>
      <c r="J546" s="314"/>
      <c r="K546" s="314"/>
      <c r="L546" s="314"/>
      <c r="M546" s="314"/>
      <c r="N546" s="314"/>
      <c r="O546" s="314"/>
      <c r="P546" s="314"/>
      <c r="Q546" s="314"/>
      <c r="R546" s="314"/>
      <c r="S546" s="314"/>
      <c r="T546" s="314"/>
      <c r="U546" s="314"/>
      <c r="V546" s="314"/>
    </row>
    <row r="547" spans="1:22" ht="14.25" customHeight="1" x14ac:dyDescent="0.2">
      <c r="A547" s="314"/>
      <c r="B547" s="314"/>
      <c r="C547" s="314"/>
      <c r="D547" s="314"/>
      <c r="E547" s="314"/>
      <c r="F547" s="314"/>
      <c r="G547" s="324"/>
      <c r="H547" s="314"/>
      <c r="I547" s="314"/>
      <c r="J547" s="314"/>
      <c r="K547" s="314"/>
      <c r="L547" s="314"/>
      <c r="M547" s="314"/>
      <c r="N547" s="314"/>
      <c r="O547" s="314"/>
      <c r="P547" s="314"/>
      <c r="Q547" s="314"/>
      <c r="R547" s="314"/>
      <c r="S547" s="314"/>
      <c r="T547" s="314"/>
      <c r="U547" s="314"/>
      <c r="V547" s="314"/>
    </row>
    <row r="548" spans="1:22" ht="14.25" customHeight="1" x14ac:dyDescent="0.2">
      <c r="A548" s="314"/>
      <c r="B548" s="314"/>
      <c r="C548" s="314"/>
      <c r="D548" s="314"/>
      <c r="E548" s="314"/>
      <c r="F548" s="314"/>
      <c r="G548" s="324"/>
      <c r="H548" s="314"/>
      <c r="I548" s="314"/>
      <c r="J548" s="314"/>
      <c r="K548" s="314"/>
      <c r="L548" s="314"/>
      <c r="M548" s="314"/>
      <c r="N548" s="314"/>
      <c r="O548" s="314"/>
      <c r="P548" s="314"/>
      <c r="Q548" s="314"/>
      <c r="R548" s="314"/>
      <c r="S548" s="314"/>
      <c r="T548" s="314"/>
      <c r="U548" s="314"/>
      <c r="V548" s="314"/>
    </row>
    <row r="549" spans="1:22" ht="14.25" customHeight="1" x14ac:dyDescent="0.2">
      <c r="A549" s="314"/>
      <c r="B549" s="314"/>
      <c r="C549" s="314"/>
      <c r="D549" s="314"/>
      <c r="E549" s="314"/>
      <c r="F549" s="314"/>
      <c r="G549" s="324"/>
      <c r="H549" s="314"/>
      <c r="I549" s="314"/>
      <c r="J549" s="314"/>
      <c r="K549" s="314"/>
      <c r="L549" s="314"/>
      <c r="M549" s="314"/>
      <c r="N549" s="314"/>
      <c r="O549" s="314"/>
      <c r="P549" s="314"/>
      <c r="Q549" s="314"/>
      <c r="R549" s="314"/>
      <c r="S549" s="314"/>
      <c r="T549" s="314"/>
      <c r="U549" s="314"/>
      <c r="V549" s="314"/>
    </row>
    <row r="550" spans="1:22" ht="14.25" customHeight="1" x14ac:dyDescent="0.2">
      <c r="A550" s="314"/>
      <c r="B550" s="314"/>
      <c r="C550" s="314"/>
      <c r="D550" s="314"/>
      <c r="E550" s="314"/>
      <c r="F550" s="314"/>
      <c r="G550" s="324"/>
      <c r="H550" s="314"/>
      <c r="I550" s="314"/>
      <c r="J550" s="314"/>
      <c r="K550" s="314"/>
      <c r="L550" s="314"/>
      <c r="M550" s="314"/>
      <c r="N550" s="314"/>
      <c r="O550" s="314"/>
      <c r="P550" s="314"/>
      <c r="Q550" s="314"/>
      <c r="R550" s="314"/>
      <c r="S550" s="314"/>
      <c r="T550" s="314"/>
      <c r="U550" s="314"/>
      <c r="V550" s="314"/>
    </row>
    <row r="551" spans="1:22" ht="14.25" customHeight="1" x14ac:dyDescent="0.2">
      <c r="A551" s="314"/>
      <c r="B551" s="314"/>
      <c r="C551" s="314"/>
      <c r="D551" s="314"/>
      <c r="E551" s="314"/>
      <c r="F551" s="314"/>
      <c r="G551" s="324"/>
      <c r="H551" s="314"/>
      <c r="I551" s="314"/>
      <c r="J551" s="314"/>
      <c r="K551" s="314"/>
      <c r="L551" s="314"/>
      <c r="M551" s="314"/>
      <c r="N551" s="314"/>
      <c r="O551" s="314"/>
      <c r="P551" s="314"/>
      <c r="Q551" s="314"/>
      <c r="R551" s="314"/>
      <c r="S551" s="314"/>
      <c r="T551" s="314"/>
      <c r="U551" s="314"/>
      <c r="V551" s="314"/>
    </row>
    <row r="552" spans="1:22" ht="14.25" customHeight="1" x14ac:dyDescent="0.2">
      <c r="A552" s="314"/>
      <c r="B552" s="314"/>
      <c r="C552" s="314"/>
      <c r="D552" s="314"/>
      <c r="E552" s="314"/>
      <c r="F552" s="314"/>
      <c r="G552" s="324"/>
      <c r="H552" s="314"/>
      <c r="I552" s="314"/>
      <c r="J552" s="314"/>
      <c r="K552" s="314"/>
      <c r="L552" s="314"/>
      <c r="M552" s="314"/>
      <c r="N552" s="314"/>
      <c r="O552" s="314"/>
      <c r="P552" s="314"/>
      <c r="Q552" s="314"/>
      <c r="R552" s="314"/>
      <c r="S552" s="314"/>
      <c r="T552" s="314"/>
      <c r="U552" s="314"/>
      <c r="V552" s="314"/>
    </row>
    <row r="553" spans="1:22" ht="14.25" customHeight="1" x14ac:dyDescent="0.2">
      <c r="A553" s="314"/>
      <c r="B553" s="314"/>
      <c r="C553" s="314"/>
      <c r="D553" s="314"/>
      <c r="E553" s="314"/>
      <c r="F553" s="314"/>
      <c r="G553" s="324"/>
      <c r="H553" s="314"/>
      <c r="I553" s="314"/>
      <c r="J553" s="314"/>
      <c r="K553" s="314"/>
      <c r="L553" s="314"/>
      <c r="M553" s="314"/>
      <c r="N553" s="314"/>
      <c r="O553" s="314"/>
      <c r="P553" s="314"/>
      <c r="Q553" s="314"/>
      <c r="R553" s="314"/>
      <c r="S553" s="314"/>
      <c r="T553" s="314"/>
      <c r="U553" s="314"/>
      <c r="V553" s="314"/>
    </row>
    <row r="554" spans="1:22" ht="14.25" customHeight="1" x14ac:dyDescent="0.2">
      <c r="A554" s="314"/>
      <c r="B554" s="314"/>
      <c r="C554" s="314"/>
      <c r="D554" s="314"/>
      <c r="E554" s="314"/>
      <c r="F554" s="314"/>
      <c r="G554" s="324"/>
      <c r="H554" s="314"/>
      <c r="I554" s="314"/>
      <c r="J554" s="314"/>
      <c r="K554" s="314"/>
      <c r="L554" s="314"/>
      <c r="M554" s="314"/>
      <c r="N554" s="314"/>
      <c r="O554" s="314"/>
      <c r="P554" s="314"/>
      <c r="Q554" s="314"/>
      <c r="R554" s="314"/>
      <c r="S554" s="314"/>
      <c r="T554" s="314"/>
      <c r="U554" s="314"/>
      <c r="V554" s="314"/>
    </row>
    <row r="555" spans="1:22" ht="14.25" customHeight="1" x14ac:dyDescent="0.2">
      <c r="A555" s="314"/>
      <c r="B555" s="314"/>
      <c r="C555" s="314"/>
      <c r="D555" s="314"/>
      <c r="E555" s="314"/>
      <c r="F555" s="314"/>
      <c r="G555" s="324"/>
      <c r="H555" s="314"/>
      <c r="I555" s="314"/>
      <c r="J555" s="314"/>
      <c r="K555" s="314"/>
      <c r="L555" s="314"/>
      <c r="M555" s="314"/>
      <c r="N555" s="314"/>
      <c r="O555" s="314"/>
      <c r="P555" s="314"/>
      <c r="Q555" s="314"/>
      <c r="R555" s="314"/>
      <c r="S555" s="314"/>
      <c r="T555" s="314"/>
      <c r="U555" s="314"/>
      <c r="V555" s="314"/>
    </row>
    <row r="556" spans="1:22" ht="14.25" customHeight="1" x14ac:dyDescent="0.2">
      <c r="A556" s="314"/>
      <c r="B556" s="314"/>
      <c r="C556" s="314"/>
      <c r="D556" s="314"/>
      <c r="E556" s="314"/>
      <c r="F556" s="314"/>
      <c r="G556" s="324"/>
      <c r="H556" s="314"/>
      <c r="I556" s="314"/>
      <c r="J556" s="314"/>
      <c r="K556" s="314"/>
      <c r="L556" s="314"/>
      <c r="M556" s="314"/>
      <c r="N556" s="314"/>
      <c r="O556" s="314"/>
      <c r="P556" s="314"/>
      <c r="Q556" s="314"/>
      <c r="R556" s="314"/>
      <c r="S556" s="314"/>
      <c r="T556" s="314"/>
      <c r="U556" s="314"/>
      <c r="V556" s="314"/>
    </row>
    <row r="557" spans="1:22" ht="14.25" customHeight="1" x14ac:dyDescent="0.2">
      <c r="A557" s="314"/>
      <c r="B557" s="314"/>
      <c r="C557" s="314"/>
      <c r="D557" s="314"/>
      <c r="E557" s="314"/>
      <c r="F557" s="314"/>
      <c r="G557" s="324"/>
      <c r="H557" s="314"/>
      <c r="I557" s="314"/>
      <c r="J557" s="314"/>
      <c r="K557" s="314"/>
      <c r="L557" s="314"/>
      <c r="M557" s="314"/>
      <c r="N557" s="314"/>
      <c r="O557" s="314"/>
      <c r="P557" s="314"/>
      <c r="Q557" s="314"/>
      <c r="R557" s="314"/>
      <c r="S557" s="314"/>
      <c r="T557" s="314"/>
      <c r="U557" s="314"/>
      <c r="V557" s="314"/>
    </row>
    <row r="558" spans="1:22" ht="14.25" customHeight="1" x14ac:dyDescent="0.2">
      <c r="A558" s="314"/>
      <c r="B558" s="314"/>
      <c r="C558" s="314"/>
      <c r="D558" s="314"/>
      <c r="E558" s="314"/>
      <c r="F558" s="314"/>
      <c r="G558" s="324"/>
      <c r="H558" s="314"/>
      <c r="I558" s="314"/>
      <c r="J558" s="314"/>
      <c r="K558" s="314"/>
      <c r="L558" s="314"/>
      <c r="M558" s="314"/>
      <c r="N558" s="314"/>
      <c r="O558" s="314"/>
      <c r="P558" s="314"/>
      <c r="Q558" s="314"/>
      <c r="R558" s="314"/>
      <c r="S558" s="314"/>
      <c r="T558" s="314"/>
      <c r="U558" s="314"/>
      <c r="V558" s="314"/>
    </row>
    <row r="559" spans="1:22" ht="14.25" customHeight="1" x14ac:dyDescent="0.2">
      <c r="A559" s="314"/>
      <c r="B559" s="314"/>
      <c r="C559" s="314"/>
      <c r="D559" s="314"/>
      <c r="E559" s="314"/>
      <c r="F559" s="314"/>
      <c r="G559" s="324"/>
      <c r="H559" s="314"/>
      <c r="I559" s="314"/>
      <c r="J559" s="314"/>
      <c r="K559" s="314"/>
      <c r="L559" s="314"/>
      <c r="M559" s="314"/>
      <c r="N559" s="314"/>
      <c r="O559" s="314"/>
      <c r="P559" s="314"/>
      <c r="Q559" s="314"/>
      <c r="R559" s="314"/>
      <c r="S559" s="314"/>
      <c r="T559" s="314"/>
      <c r="U559" s="314"/>
      <c r="V559" s="314"/>
    </row>
    <row r="560" spans="1:22" ht="14.25" customHeight="1" x14ac:dyDescent="0.2">
      <c r="A560" s="314"/>
      <c r="B560" s="314"/>
      <c r="C560" s="314"/>
      <c r="D560" s="314"/>
      <c r="E560" s="314"/>
      <c r="F560" s="314"/>
      <c r="G560" s="324"/>
      <c r="H560" s="314"/>
      <c r="I560" s="314"/>
      <c r="J560" s="314"/>
      <c r="K560" s="314"/>
      <c r="L560" s="314"/>
      <c r="M560" s="314"/>
      <c r="N560" s="314"/>
      <c r="O560" s="314"/>
      <c r="P560" s="314"/>
      <c r="Q560" s="314"/>
      <c r="R560" s="314"/>
      <c r="S560" s="314"/>
      <c r="T560" s="314"/>
      <c r="U560" s="314"/>
      <c r="V560" s="314"/>
    </row>
    <row r="561" spans="1:22" ht="14.25" customHeight="1" x14ac:dyDescent="0.2">
      <c r="A561" s="314"/>
      <c r="B561" s="314"/>
      <c r="C561" s="314"/>
      <c r="D561" s="314"/>
      <c r="E561" s="314"/>
      <c r="F561" s="314"/>
      <c r="G561" s="324"/>
      <c r="H561" s="314"/>
      <c r="I561" s="314"/>
      <c r="J561" s="314"/>
      <c r="K561" s="314"/>
      <c r="L561" s="314"/>
      <c r="M561" s="314"/>
      <c r="N561" s="314"/>
      <c r="O561" s="314"/>
      <c r="P561" s="314"/>
      <c r="Q561" s="314"/>
      <c r="R561" s="314"/>
      <c r="S561" s="314"/>
      <c r="T561" s="314"/>
      <c r="U561" s="314"/>
      <c r="V561" s="314"/>
    </row>
    <row r="562" spans="1:22" ht="14.25" customHeight="1" x14ac:dyDescent="0.2">
      <c r="A562" s="314"/>
      <c r="B562" s="314"/>
      <c r="C562" s="314"/>
      <c r="D562" s="314"/>
      <c r="E562" s="314"/>
      <c r="F562" s="314"/>
      <c r="G562" s="324"/>
      <c r="H562" s="314"/>
      <c r="I562" s="314"/>
      <c r="J562" s="314"/>
      <c r="K562" s="314"/>
      <c r="L562" s="314"/>
      <c r="M562" s="314"/>
      <c r="N562" s="314"/>
      <c r="O562" s="314"/>
      <c r="P562" s="314"/>
      <c r="Q562" s="314"/>
      <c r="R562" s="314"/>
      <c r="S562" s="314"/>
      <c r="T562" s="314"/>
      <c r="U562" s="314"/>
      <c r="V562" s="314"/>
    </row>
    <row r="563" spans="1:22" ht="14.25" customHeight="1" x14ac:dyDescent="0.2">
      <c r="A563" s="314"/>
      <c r="B563" s="314"/>
      <c r="C563" s="314"/>
      <c r="D563" s="314"/>
      <c r="E563" s="314"/>
      <c r="F563" s="314"/>
      <c r="G563" s="324"/>
      <c r="H563" s="314"/>
      <c r="I563" s="314"/>
      <c r="J563" s="314"/>
      <c r="K563" s="314"/>
      <c r="L563" s="314"/>
      <c r="M563" s="314"/>
      <c r="N563" s="314"/>
      <c r="O563" s="314"/>
      <c r="P563" s="314"/>
      <c r="Q563" s="314"/>
      <c r="R563" s="314"/>
      <c r="S563" s="314"/>
      <c r="T563" s="314"/>
      <c r="U563" s="314"/>
      <c r="V563" s="314"/>
    </row>
    <row r="564" spans="1:22" ht="14.25" customHeight="1" x14ac:dyDescent="0.2">
      <c r="A564" s="314"/>
      <c r="B564" s="314"/>
      <c r="C564" s="314"/>
      <c r="D564" s="314"/>
      <c r="E564" s="314"/>
      <c r="F564" s="314"/>
      <c r="G564" s="324"/>
      <c r="H564" s="314"/>
      <c r="I564" s="314"/>
      <c r="J564" s="314"/>
      <c r="K564" s="314"/>
      <c r="L564" s="314"/>
      <c r="M564" s="314"/>
      <c r="N564" s="314"/>
      <c r="O564" s="314"/>
      <c r="P564" s="314"/>
      <c r="Q564" s="314"/>
      <c r="R564" s="314"/>
      <c r="S564" s="314"/>
      <c r="T564" s="314"/>
      <c r="U564" s="314"/>
      <c r="V564" s="314"/>
    </row>
    <row r="565" spans="1:22" ht="14.25" customHeight="1" x14ac:dyDescent="0.2">
      <c r="A565" s="314"/>
      <c r="B565" s="314"/>
      <c r="C565" s="314"/>
      <c r="D565" s="314"/>
      <c r="E565" s="314"/>
      <c r="F565" s="314"/>
      <c r="G565" s="324"/>
      <c r="H565" s="314"/>
      <c r="I565" s="314"/>
      <c r="J565" s="314"/>
      <c r="K565" s="314"/>
      <c r="L565" s="314"/>
      <c r="M565" s="314"/>
      <c r="N565" s="314"/>
      <c r="O565" s="314"/>
      <c r="P565" s="314"/>
      <c r="Q565" s="314"/>
      <c r="R565" s="314"/>
      <c r="S565" s="314"/>
      <c r="T565" s="314"/>
      <c r="U565" s="314"/>
      <c r="V565" s="314"/>
    </row>
    <row r="566" spans="1:22" ht="14.25" customHeight="1" x14ac:dyDescent="0.2">
      <c r="A566" s="314"/>
      <c r="B566" s="314"/>
      <c r="C566" s="314"/>
      <c r="D566" s="314"/>
      <c r="E566" s="314"/>
      <c r="F566" s="314"/>
      <c r="G566" s="324"/>
      <c r="H566" s="314"/>
      <c r="I566" s="314"/>
      <c r="J566" s="314"/>
      <c r="K566" s="314"/>
      <c r="L566" s="314"/>
      <c r="M566" s="314"/>
      <c r="N566" s="314"/>
      <c r="O566" s="314"/>
      <c r="P566" s="314"/>
      <c r="Q566" s="314"/>
      <c r="R566" s="314"/>
      <c r="S566" s="314"/>
      <c r="T566" s="314"/>
      <c r="U566" s="314"/>
      <c r="V566" s="314"/>
    </row>
    <row r="567" spans="1:22" ht="14.25" customHeight="1" x14ac:dyDescent="0.2">
      <c r="A567" s="314"/>
      <c r="B567" s="314"/>
      <c r="C567" s="314"/>
      <c r="D567" s="314"/>
      <c r="E567" s="314"/>
      <c r="F567" s="314"/>
      <c r="G567" s="324"/>
      <c r="H567" s="314"/>
      <c r="I567" s="314"/>
      <c r="J567" s="314"/>
      <c r="K567" s="314"/>
      <c r="L567" s="314"/>
      <c r="M567" s="314"/>
      <c r="N567" s="314"/>
      <c r="O567" s="314"/>
      <c r="P567" s="314"/>
      <c r="Q567" s="314"/>
      <c r="R567" s="314"/>
      <c r="S567" s="314"/>
      <c r="T567" s="314"/>
      <c r="U567" s="314"/>
      <c r="V567" s="314"/>
    </row>
    <row r="568" spans="1:22" ht="14.25" customHeight="1" x14ac:dyDescent="0.2">
      <c r="A568" s="314"/>
      <c r="B568" s="314"/>
      <c r="C568" s="314"/>
      <c r="D568" s="314"/>
      <c r="E568" s="314"/>
      <c r="F568" s="314"/>
      <c r="G568" s="324"/>
      <c r="H568" s="314"/>
      <c r="I568" s="314"/>
      <c r="J568" s="314"/>
      <c r="K568" s="314"/>
      <c r="L568" s="314"/>
      <c r="M568" s="314"/>
      <c r="N568" s="314"/>
      <c r="O568" s="314"/>
      <c r="P568" s="314"/>
      <c r="Q568" s="314"/>
      <c r="R568" s="314"/>
      <c r="S568" s="314"/>
      <c r="T568" s="314"/>
      <c r="U568" s="314"/>
      <c r="V568" s="314"/>
    </row>
    <row r="569" spans="1:22" ht="14.25" customHeight="1" x14ac:dyDescent="0.2">
      <c r="A569" s="314"/>
      <c r="B569" s="314"/>
      <c r="C569" s="314"/>
      <c r="D569" s="314"/>
      <c r="E569" s="314"/>
      <c r="F569" s="314"/>
      <c r="G569" s="324"/>
      <c r="H569" s="314"/>
      <c r="I569" s="314"/>
      <c r="J569" s="314"/>
      <c r="K569" s="314"/>
      <c r="L569" s="314"/>
      <c r="M569" s="314"/>
      <c r="N569" s="314"/>
      <c r="O569" s="314"/>
      <c r="P569" s="314"/>
      <c r="Q569" s="314"/>
      <c r="R569" s="314"/>
      <c r="S569" s="314"/>
      <c r="T569" s="314"/>
      <c r="U569" s="314"/>
      <c r="V569" s="314"/>
    </row>
    <row r="570" spans="1:22" ht="14.25" customHeight="1" x14ac:dyDescent="0.2">
      <c r="A570" s="314"/>
      <c r="B570" s="314"/>
      <c r="C570" s="314"/>
      <c r="D570" s="314"/>
      <c r="E570" s="314"/>
      <c r="F570" s="314"/>
      <c r="G570" s="324"/>
      <c r="H570" s="314"/>
      <c r="I570" s="314"/>
      <c r="J570" s="314"/>
      <c r="K570" s="314"/>
      <c r="L570" s="314"/>
      <c r="M570" s="314"/>
      <c r="N570" s="314"/>
      <c r="O570" s="314"/>
      <c r="P570" s="314"/>
      <c r="Q570" s="314"/>
      <c r="R570" s="314"/>
      <c r="S570" s="314"/>
      <c r="T570" s="314"/>
      <c r="U570" s="314"/>
      <c r="V570" s="314"/>
    </row>
    <row r="571" spans="1:22" ht="14.25" customHeight="1" x14ac:dyDescent="0.2">
      <c r="A571" s="314"/>
      <c r="B571" s="314"/>
      <c r="C571" s="314"/>
      <c r="D571" s="314"/>
      <c r="E571" s="314"/>
      <c r="F571" s="314"/>
      <c r="G571" s="324"/>
      <c r="H571" s="314"/>
      <c r="I571" s="314"/>
      <c r="J571" s="314"/>
      <c r="K571" s="314"/>
      <c r="L571" s="314"/>
      <c r="M571" s="314"/>
      <c r="N571" s="314"/>
      <c r="O571" s="314"/>
      <c r="P571" s="314"/>
      <c r="Q571" s="314"/>
      <c r="R571" s="314"/>
      <c r="S571" s="314"/>
      <c r="T571" s="314"/>
      <c r="U571" s="314"/>
      <c r="V571" s="314"/>
    </row>
    <row r="572" spans="1:22" ht="14.25" customHeight="1" x14ac:dyDescent="0.2">
      <c r="A572" s="314"/>
      <c r="B572" s="314"/>
      <c r="C572" s="314"/>
      <c r="D572" s="314"/>
      <c r="E572" s="314"/>
      <c r="F572" s="314"/>
      <c r="G572" s="324"/>
      <c r="H572" s="314"/>
      <c r="I572" s="314"/>
      <c r="J572" s="314"/>
      <c r="K572" s="314"/>
      <c r="L572" s="314"/>
      <c r="M572" s="314"/>
      <c r="N572" s="314"/>
      <c r="O572" s="314"/>
      <c r="P572" s="314"/>
      <c r="Q572" s="314"/>
      <c r="R572" s="314"/>
      <c r="S572" s="314"/>
      <c r="T572" s="314"/>
      <c r="U572" s="314"/>
      <c r="V572" s="314"/>
    </row>
    <row r="573" spans="1:22" ht="14.25" customHeight="1" x14ac:dyDescent="0.2">
      <c r="A573" s="314"/>
      <c r="B573" s="314"/>
      <c r="C573" s="314"/>
      <c r="D573" s="314"/>
      <c r="E573" s="314"/>
      <c r="F573" s="314"/>
      <c r="G573" s="324"/>
      <c r="H573" s="314"/>
      <c r="I573" s="314"/>
      <c r="J573" s="314"/>
      <c r="K573" s="314"/>
      <c r="L573" s="314"/>
      <c r="M573" s="314"/>
      <c r="N573" s="314"/>
      <c r="O573" s="314"/>
      <c r="P573" s="314"/>
      <c r="Q573" s="314"/>
      <c r="R573" s="314"/>
      <c r="S573" s="314"/>
      <c r="T573" s="314"/>
      <c r="U573" s="314"/>
      <c r="V573" s="314"/>
    </row>
    <row r="574" spans="1:22" ht="14.25" customHeight="1" x14ac:dyDescent="0.2">
      <c r="A574" s="314"/>
      <c r="B574" s="314"/>
      <c r="C574" s="314"/>
      <c r="D574" s="314"/>
      <c r="E574" s="314"/>
      <c r="F574" s="314"/>
      <c r="G574" s="324"/>
      <c r="H574" s="314"/>
      <c r="I574" s="314"/>
      <c r="J574" s="314"/>
      <c r="K574" s="314"/>
      <c r="L574" s="314"/>
      <c r="M574" s="314"/>
      <c r="N574" s="314"/>
      <c r="O574" s="314"/>
      <c r="P574" s="314"/>
      <c r="Q574" s="314"/>
      <c r="R574" s="314"/>
      <c r="S574" s="314"/>
      <c r="T574" s="314"/>
      <c r="U574" s="314"/>
      <c r="V574" s="314"/>
    </row>
    <row r="575" spans="1:22" ht="14.25" customHeight="1" x14ac:dyDescent="0.2">
      <c r="A575" s="314"/>
      <c r="B575" s="314"/>
      <c r="C575" s="314"/>
      <c r="D575" s="314"/>
      <c r="E575" s="314"/>
      <c r="F575" s="314"/>
      <c r="G575" s="324"/>
      <c r="H575" s="314"/>
      <c r="I575" s="314"/>
      <c r="J575" s="314"/>
      <c r="K575" s="314"/>
      <c r="L575" s="314"/>
      <c r="M575" s="314"/>
      <c r="N575" s="314"/>
      <c r="O575" s="314"/>
      <c r="P575" s="314"/>
      <c r="Q575" s="314"/>
      <c r="R575" s="314"/>
      <c r="S575" s="314"/>
      <c r="T575" s="314"/>
      <c r="U575" s="314"/>
      <c r="V575" s="314"/>
    </row>
    <row r="576" spans="1:22" ht="14.25" customHeight="1" x14ac:dyDescent="0.2">
      <c r="A576" s="314"/>
      <c r="B576" s="314"/>
      <c r="C576" s="314"/>
      <c r="D576" s="314"/>
      <c r="E576" s="314"/>
      <c r="F576" s="314"/>
      <c r="G576" s="324"/>
      <c r="H576" s="314"/>
      <c r="I576" s="314"/>
      <c r="J576" s="314"/>
      <c r="K576" s="314"/>
      <c r="L576" s="314"/>
      <c r="M576" s="314"/>
      <c r="N576" s="314"/>
      <c r="O576" s="314"/>
      <c r="P576" s="314"/>
      <c r="Q576" s="314"/>
      <c r="R576" s="314"/>
      <c r="S576" s="314"/>
      <c r="T576" s="314"/>
      <c r="U576" s="314"/>
      <c r="V576" s="314"/>
    </row>
    <row r="577" spans="1:22" ht="14.25" customHeight="1" x14ac:dyDescent="0.2">
      <c r="A577" s="314"/>
      <c r="B577" s="314"/>
      <c r="C577" s="314"/>
      <c r="D577" s="314"/>
      <c r="E577" s="314"/>
      <c r="F577" s="314"/>
      <c r="G577" s="324"/>
      <c r="H577" s="314"/>
      <c r="I577" s="314"/>
      <c r="J577" s="314"/>
      <c r="K577" s="314"/>
      <c r="L577" s="314"/>
      <c r="M577" s="314"/>
      <c r="N577" s="314"/>
      <c r="O577" s="314"/>
      <c r="P577" s="314"/>
      <c r="Q577" s="314"/>
      <c r="R577" s="314"/>
      <c r="S577" s="314"/>
      <c r="T577" s="314"/>
      <c r="U577" s="314"/>
      <c r="V577" s="314"/>
    </row>
    <row r="578" spans="1:22" ht="14.25" customHeight="1" x14ac:dyDescent="0.2">
      <c r="A578" s="314"/>
      <c r="B578" s="314"/>
      <c r="C578" s="314"/>
      <c r="D578" s="314"/>
      <c r="E578" s="314"/>
      <c r="F578" s="314"/>
      <c r="G578" s="324"/>
      <c r="H578" s="314"/>
      <c r="I578" s="314"/>
      <c r="J578" s="314"/>
      <c r="K578" s="314"/>
      <c r="L578" s="314"/>
      <c r="M578" s="314"/>
      <c r="N578" s="314"/>
      <c r="O578" s="314"/>
      <c r="P578" s="314"/>
      <c r="Q578" s="314"/>
      <c r="R578" s="314"/>
      <c r="S578" s="314"/>
      <c r="T578" s="314"/>
      <c r="U578" s="314"/>
      <c r="V578" s="314"/>
    </row>
    <row r="579" spans="1:22" ht="14.25" customHeight="1" x14ac:dyDescent="0.2">
      <c r="A579" s="314"/>
      <c r="B579" s="314"/>
      <c r="C579" s="314"/>
      <c r="D579" s="314"/>
      <c r="E579" s="314"/>
      <c r="F579" s="314"/>
      <c r="G579" s="324"/>
      <c r="H579" s="314"/>
      <c r="I579" s="314"/>
      <c r="J579" s="314"/>
      <c r="K579" s="314"/>
      <c r="L579" s="314"/>
      <c r="M579" s="314"/>
      <c r="N579" s="314"/>
      <c r="O579" s="314"/>
      <c r="P579" s="314"/>
      <c r="Q579" s="314"/>
      <c r="R579" s="314"/>
      <c r="S579" s="314"/>
      <c r="T579" s="314"/>
      <c r="U579" s="314"/>
      <c r="V579" s="314"/>
    </row>
    <row r="580" spans="1:22" ht="14.25" customHeight="1" x14ac:dyDescent="0.2">
      <c r="A580" s="314"/>
      <c r="B580" s="314"/>
      <c r="C580" s="314"/>
      <c r="D580" s="314"/>
      <c r="E580" s="314"/>
      <c r="F580" s="314"/>
      <c r="G580" s="324"/>
      <c r="H580" s="314"/>
      <c r="I580" s="314"/>
      <c r="J580" s="314"/>
      <c r="K580" s="314"/>
      <c r="L580" s="314"/>
      <c r="M580" s="314"/>
      <c r="N580" s="314"/>
      <c r="O580" s="314"/>
      <c r="P580" s="314"/>
      <c r="Q580" s="314"/>
      <c r="R580" s="314"/>
      <c r="S580" s="314"/>
      <c r="T580" s="314"/>
      <c r="U580" s="314"/>
      <c r="V580" s="314"/>
    </row>
    <row r="581" spans="1:22" ht="14.25" customHeight="1" x14ac:dyDescent="0.2">
      <c r="A581" s="314"/>
      <c r="B581" s="314"/>
      <c r="C581" s="314"/>
      <c r="D581" s="314"/>
      <c r="E581" s="314"/>
      <c r="F581" s="314"/>
      <c r="G581" s="324"/>
      <c r="H581" s="314"/>
      <c r="I581" s="314"/>
      <c r="J581" s="314"/>
      <c r="K581" s="314"/>
      <c r="L581" s="314"/>
      <c r="M581" s="314"/>
      <c r="N581" s="314"/>
      <c r="O581" s="314"/>
      <c r="P581" s="314"/>
      <c r="Q581" s="314"/>
      <c r="R581" s="314"/>
      <c r="S581" s="314"/>
      <c r="T581" s="314"/>
      <c r="U581" s="314"/>
      <c r="V581" s="314"/>
    </row>
    <row r="582" spans="1:22" ht="14.25" customHeight="1" x14ac:dyDescent="0.2">
      <c r="A582" s="314"/>
      <c r="B582" s="314"/>
      <c r="C582" s="314"/>
      <c r="D582" s="314"/>
      <c r="E582" s="314"/>
      <c r="F582" s="314"/>
      <c r="G582" s="324"/>
      <c r="H582" s="314"/>
      <c r="I582" s="314"/>
      <c r="J582" s="314"/>
      <c r="K582" s="314"/>
      <c r="L582" s="314"/>
      <c r="M582" s="314"/>
      <c r="N582" s="314"/>
      <c r="O582" s="314"/>
      <c r="P582" s="314"/>
      <c r="Q582" s="314"/>
      <c r="R582" s="314"/>
      <c r="S582" s="314"/>
      <c r="T582" s="314"/>
      <c r="U582" s="314"/>
      <c r="V582" s="314"/>
    </row>
    <row r="583" spans="1:22" ht="14.25" customHeight="1" x14ac:dyDescent="0.2">
      <c r="A583" s="314"/>
      <c r="B583" s="314"/>
      <c r="C583" s="314"/>
      <c r="D583" s="314"/>
      <c r="E583" s="314"/>
      <c r="F583" s="314"/>
      <c r="G583" s="324"/>
      <c r="H583" s="314"/>
      <c r="I583" s="314"/>
      <c r="J583" s="314"/>
      <c r="K583" s="314"/>
      <c r="L583" s="314"/>
      <c r="M583" s="314"/>
      <c r="N583" s="314"/>
      <c r="O583" s="314"/>
      <c r="P583" s="314"/>
      <c r="Q583" s="314"/>
      <c r="R583" s="314"/>
      <c r="S583" s="314"/>
      <c r="T583" s="314"/>
      <c r="U583" s="314"/>
      <c r="V583" s="314"/>
    </row>
    <row r="584" spans="1:22" ht="14.25" customHeight="1" x14ac:dyDescent="0.2">
      <c r="A584" s="314"/>
      <c r="B584" s="314"/>
      <c r="C584" s="314"/>
      <c r="D584" s="314"/>
      <c r="E584" s="314"/>
      <c r="F584" s="314"/>
      <c r="G584" s="324"/>
      <c r="H584" s="314"/>
      <c r="I584" s="314"/>
      <c r="J584" s="314"/>
      <c r="K584" s="314"/>
      <c r="L584" s="314"/>
      <c r="M584" s="314"/>
      <c r="N584" s="314"/>
      <c r="O584" s="314"/>
      <c r="P584" s="314"/>
      <c r="Q584" s="314"/>
      <c r="R584" s="314"/>
      <c r="S584" s="314"/>
      <c r="T584" s="314"/>
      <c r="U584" s="314"/>
      <c r="V584" s="314"/>
    </row>
    <row r="585" spans="1:22" ht="14.25" customHeight="1" x14ac:dyDescent="0.2">
      <c r="A585" s="314"/>
      <c r="B585" s="314"/>
      <c r="C585" s="314"/>
      <c r="D585" s="314"/>
      <c r="E585" s="314"/>
      <c r="F585" s="314"/>
      <c r="G585" s="324"/>
      <c r="H585" s="314"/>
      <c r="I585" s="314"/>
      <c r="J585" s="314"/>
      <c r="K585" s="314"/>
      <c r="L585" s="314"/>
      <c r="M585" s="314"/>
      <c r="N585" s="314"/>
      <c r="O585" s="314"/>
      <c r="P585" s="314"/>
      <c r="Q585" s="314"/>
      <c r="R585" s="314"/>
      <c r="S585" s="314"/>
      <c r="T585" s="314"/>
      <c r="U585" s="314"/>
      <c r="V585" s="314"/>
    </row>
    <row r="586" spans="1:22" ht="14.25" customHeight="1" x14ac:dyDescent="0.2">
      <c r="A586" s="314"/>
      <c r="B586" s="314"/>
      <c r="C586" s="314"/>
      <c r="D586" s="314"/>
      <c r="E586" s="314"/>
      <c r="F586" s="314"/>
      <c r="G586" s="324"/>
      <c r="H586" s="314"/>
      <c r="I586" s="314"/>
      <c r="J586" s="314"/>
      <c r="K586" s="314"/>
      <c r="L586" s="314"/>
      <c r="M586" s="314"/>
      <c r="N586" s="314"/>
      <c r="O586" s="314"/>
      <c r="P586" s="314"/>
      <c r="Q586" s="314"/>
      <c r="R586" s="314"/>
      <c r="S586" s="314"/>
      <c r="T586" s="314"/>
      <c r="U586" s="314"/>
      <c r="V586" s="314"/>
    </row>
    <row r="587" spans="1:22" ht="14.25" customHeight="1" x14ac:dyDescent="0.2">
      <c r="A587" s="314"/>
      <c r="B587" s="314"/>
      <c r="C587" s="314"/>
      <c r="D587" s="314"/>
      <c r="E587" s="314"/>
      <c r="F587" s="314"/>
      <c r="G587" s="324"/>
      <c r="H587" s="314"/>
      <c r="I587" s="314"/>
      <c r="J587" s="314"/>
      <c r="K587" s="314"/>
      <c r="L587" s="314"/>
      <c r="M587" s="314"/>
      <c r="N587" s="314"/>
      <c r="O587" s="314"/>
      <c r="P587" s="314"/>
      <c r="Q587" s="314"/>
      <c r="R587" s="314"/>
      <c r="S587" s="314"/>
      <c r="T587" s="314"/>
      <c r="U587" s="314"/>
      <c r="V587" s="314"/>
    </row>
    <row r="588" spans="1:22" ht="14.25" customHeight="1" x14ac:dyDescent="0.2">
      <c r="A588" s="314"/>
      <c r="B588" s="314"/>
      <c r="C588" s="314"/>
      <c r="D588" s="314"/>
      <c r="E588" s="314"/>
      <c r="F588" s="314"/>
      <c r="G588" s="324"/>
      <c r="H588" s="314"/>
      <c r="I588" s="314"/>
      <c r="J588" s="314"/>
      <c r="K588" s="314"/>
      <c r="L588" s="314"/>
      <c r="M588" s="314"/>
      <c r="N588" s="314"/>
      <c r="O588" s="314"/>
      <c r="P588" s="314"/>
      <c r="Q588" s="314"/>
      <c r="R588" s="314"/>
      <c r="S588" s="314"/>
      <c r="T588" s="314"/>
      <c r="U588" s="314"/>
      <c r="V588" s="314"/>
    </row>
    <row r="589" spans="1:22" ht="14.25" customHeight="1" x14ac:dyDescent="0.2">
      <c r="A589" s="314"/>
      <c r="B589" s="314"/>
      <c r="C589" s="314"/>
      <c r="D589" s="314"/>
      <c r="E589" s="314"/>
      <c r="F589" s="314"/>
      <c r="G589" s="324"/>
      <c r="H589" s="314"/>
      <c r="I589" s="314"/>
      <c r="J589" s="314"/>
      <c r="K589" s="314"/>
      <c r="L589" s="314"/>
      <c r="M589" s="314"/>
      <c r="N589" s="314"/>
      <c r="O589" s="314"/>
      <c r="P589" s="314"/>
      <c r="Q589" s="314"/>
      <c r="R589" s="314"/>
      <c r="S589" s="314"/>
      <c r="T589" s="314"/>
      <c r="U589" s="314"/>
      <c r="V589" s="314"/>
    </row>
    <row r="590" spans="1:22" ht="14.25" customHeight="1" x14ac:dyDescent="0.2">
      <c r="A590" s="314"/>
      <c r="B590" s="314"/>
      <c r="C590" s="314"/>
      <c r="D590" s="314"/>
      <c r="E590" s="314"/>
      <c r="F590" s="314"/>
      <c r="G590" s="324"/>
      <c r="H590" s="314"/>
      <c r="I590" s="314"/>
      <c r="J590" s="314"/>
      <c r="K590" s="314"/>
      <c r="L590" s="314"/>
      <c r="M590" s="314"/>
      <c r="N590" s="314"/>
      <c r="O590" s="314"/>
      <c r="P590" s="314"/>
      <c r="Q590" s="314"/>
      <c r="R590" s="314"/>
      <c r="S590" s="314"/>
      <c r="T590" s="314"/>
      <c r="U590" s="314"/>
      <c r="V590" s="314"/>
    </row>
    <row r="591" spans="1:22" ht="14.25" customHeight="1" x14ac:dyDescent="0.2">
      <c r="A591" s="314"/>
      <c r="B591" s="314"/>
      <c r="C591" s="314"/>
      <c r="D591" s="314"/>
      <c r="E591" s="314"/>
      <c r="F591" s="314"/>
      <c r="G591" s="324"/>
      <c r="H591" s="314"/>
      <c r="I591" s="314"/>
      <c r="J591" s="314"/>
      <c r="K591" s="314"/>
      <c r="L591" s="314"/>
      <c r="M591" s="314"/>
      <c r="N591" s="314"/>
      <c r="O591" s="314"/>
      <c r="P591" s="314"/>
      <c r="Q591" s="314"/>
      <c r="R591" s="314"/>
      <c r="S591" s="314"/>
      <c r="T591" s="314"/>
      <c r="U591" s="314"/>
      <c r="V591" s="314"/>
    </row>
    <row r="592" spans="1:22" ht="14.25" customHeight="1" x14ac:dyDescent="0.2">
      <c r="A592" s="314"/>
      <c r="B592" s="314"/>
      <c r="C592" s="314"/>
      <c r="D592" s="314"/>
      <c r="E592" s="314"/>
      <c r="F592" s="314"/>
      <c r="G592" s="324"/>
      <c r="H592" s="314"/>
      <c r="I592" s="314"/>
      <c r="J592" s="314"/>
      <c r="K592" s="314"/>
      <c r="L592" s="314"/>
      <c r="M592" s="314"/>
      <c r="N592" s="314"/>
      <c r="O592" s="314"/>
      <c r="P592" s="314"/>
      <c r="Q592" s="314"/>
      <c r="R592" s="314"/>
      <c r="S592" s="314"/>
      <c r="T592" s="314"/>
      <c r="U592" s="314"/>
      <c r="V592" s="314"/>
    </row>
    <row r="593" spans="1:22" ht="14.25" customHeight="1" x14ac:dyDescent="0.2">
      <c r="A593" s="314"/>
      <c r="B593" s="314"/>
      <c r="C593" s="314"/>
      <c r="D593" s="314"/>
      <c r="E593" s="314"/>
      <c r="F593" s="314"/>
      <c r="G593" s="324"/>
      <c r="H593" s="314"/>
      <c r="I593" s="314"/>
      <c r="J593" s="314"/>
      <c r="K593" s="314"/>
      <c r="L593" s="314"/>
      <c r="M593" s="314"/>
      <c r="N593" s="314"/>
      <c r="O593" s="314"/>
      <c r="P593" s="314"/>
      <c r="Q593" s="314"/>
      <c r="R593" s="314"/>
      <c r="S593" s="314"/>
      <c r="T593" s="314"/>
      <c r="U593" s="314"/>
      <c r="V593" s="314"/>
    </row>
    <row r="594" spans="1:22" ht="14.25" customHeight="1" x14ac:dyDescent="0.2">
      <c r="A594" s="314"/>
      <c r="B594" s="314"/>
      <c r="C594" s="314"/>
      <c r="D594" s="314"/>
      <c r="E594" s="314"/>
      <c r="F594" s="314"/>
      <c r="G594" s="324"/>
      <c r="H594" s="314"/>
      <c r="I594" s="314"/>
      <c r="J594" s="314"/>
      <c r="K594" s="314"/>
      <c r="L594" s="314"/>
      <c r="M594" s="314"/>
      <c r="N594" s="314"/>
      <c r="O594" s="314"/>
      <c r="P594" s="314"/>
      <c r="Q594" s="314"/>
      <c r="R594" s="314"/>
      <c r="S594" s="314"/>
      <c r="T594" s="314"/>
      <c r="U594" s="314"/>
      <c r="V594" s="314"/>
    </row>
    <row r="595" spans="1:22" ht="14.25" customHeight="1" x14ac:dyDescent="0.2">
      <c r="A595" s="314"/>
      <c r="B595" s="314"/>
      <c r="C595" s="314"/>
      <c r="D595" s="314"/>
      <c r="E595" s="314"/>
      <c r="F595" s="314"/>
      <c r="G595" s="324"/>
      <c r="H595" s="314"/>
      <c r="I595" s="314"/>
      <c r="J595" s="314"/>
      <c r="K595" s="314"/>
      <c r="L595" s="314"/>
      <c r="M595" s="314"/>
      <c r="N595" s="314"/>
      <c r="O595" s="314"/>
      <c r="P595" s="314"/>
      <c r="Q595" s="314"/>
      <c r="R595" s="314"/>
      <c r="S595" s="314"/>
      <c r="T595" s="314"/>
      <c r="U595" s="314"/>
      <c r="V595" s="314"/>
    </row>
    <row r="596" spans="1:22" ht="14.25" customHeight="1" x14ac:dyDescent="0.2">
      <c r="A596" s="314"/>
      <c r="B596" s="314"/>
      <c r="C596" s="314"/>
      <c r="D596" s="314"/>
      <c r="E596" s="314"/>
      <c r="F596" s="314"/>
      <c r="G596" s="324"/>
      <c r="H596" s="314"/>
      <c r="I596" s="314"/>
      <c r="J596" s="314"/>
      <c r="K596" s="314"/>
      <c r="L596" s="314"/>
      <c r="M596" s="314"/>
      <c r="N596" s="314"/>
      <c r="O596" s="314"/>
      <c r="P596" s="314"/>
      <c r="Q596" s="314"/>
      <c r="R596" s="314"/>
      <c r="S596" s="314"/>
      <c r="T596" s="314"/>
      <c r="U596" s="314"/>
      <c r="V596" s="314"/>
    </row>
    <row r="597" spans="1:22" ht="14.25" customHeight="1" x14ac:dyDescent="0.2">
      <c r="A597" s="314"/>
      <c r="B597" s="314"/>
      <c r="C597" s="314"/>
      <c r="D597" s="314"/>
      <c r="E597" s="314"/>
      <c r="F597" s="314"/>
      <c r="G597" s="324"/>
      <c r="H597" s="314"/>
      <c r="I597" s="314"/>
      <c r="J597" s="314"/>
      <c r="K597" s="314"/>
      <c r="L597" s="314"/>
      <c r="M597" s="314"/>
      <c r="N597" s="314"/>
      <c r="O597" s="314"/>
      <c r="P597" s="314"/>
      <c r="Q597" s="314"/>
      <c r="R597" s="314"/>
      <c r="S597" s="314"/>
      <c r="T597" s="314"/>
      <c r="U597" s="314"/>
      <c r="V597" s="314"/>
    </row>
    <row r="598" spans="1:22" ht="14.25" customHeight="1" x14ac:dyDescent="0.2">
      <c r="A598" s="314"/>
      <c r="B598" s="314"/>
      <c r="C598" s="314"/>
      <c r="D598" s="314"/>
      <c r="E598" s="314"/>
      <c r="F598" s="314"/>
      <c r="G598" s="324"/>
      <c r="H598" s="314"/>
      <c r="I598" s="314"/>
      <c r="J598" s="314"/>
      <c r="K598" s="314"/>
      <c r="L598" s="314"/>
      <c r="M598" s="314"/>
      <c r="N598" s="314"/>
      <c r="O598" s="314"/>
      <c r="P598" s="314"/>
      <c r="Q598" s="314"/>
      <c r="R598" s="314"/>
      <c r="S598" s="314"/>
      <c r="T598" s="314"/>
      <c r="U598" s="314"/>
      <c r="V598" s="314"/>
    </row>
    <row r="599" spans="1:22" ht="14.25" customHeight="1" x14ac:dyDescent="0.2">
      <c r="A599" s="314"/>
      <c r="B599" s="314"/>
      <c r="C599" s="314"/>
      <c r="D599" s="314"/>
      <c r="E599" s="314"/>
      <c r="F599" s="314"/>
      <c r="G599" s="324"/>
      <c r="H599" s="314"/>
      <c r="I599" s="314"/>
      <c r="J599" s="314"/>
      <c r="K599" s="314"/>
      <c r="L599" s="314"/>
      <c r="M599" s="314"/>
      <c r="N599" s="314"/>
      <c r="O599" s="314"/>
      <c r="P599" s="314"/>
      <c r="Q599" s="314"/>
      <c r="R599" s="314"/>
      <c r="S599" s="314"/>
      <c r="T599" s="314"/>
      <c r="U599" s="314"/>
      <c r="V599" s="314"/>
    </row>
    <row r="600" spans="1:22" ht="14.25" customHeight="1" x14ac:dyDescent="0.2">
      <c r="A600" s="314"/>
      <c r="B600" s="314"/>
      <c r="C600" s="314"/>
      <c r="D600" s="314"/>
      <c r="E600" s="314"/>
      <c r="F600" s="314"/>
      <c r="G600" s="324"/>
      <c r="H600" s="314"/>
      <c r="I600" s="314"/>
      <c r="J600" s="314"/>
      <c r="K600" s="314"/>
      <c r="L600" s="314"/>
      <c r="M600" s="314"/>
      <c r="N600" s="314"/>
      <c r="O600" s="314"/>
      <c r="P600" s="314"/>
      <c r="Q600" s="314"/>
      <c r="R600" s="314"/>
      <c r="S600" s="314"/>
      <c r="T600" s="314"/>
      <c r="U600" s="314"/>
      <c r="V600" s="314"/>
    </row>
    <row r="601" spans="1:22" ht="14.25" customHeight="1" x14ac:dyDescent="0.2">
      <c r="A601" s="314"/>
      <c r="B601" s="314"/>
      <c r="C601" s="314"/>
      <c r="D601" s="314"/>
      <c r="E601" s="314"/>
      <c r="F601" s="314"/>
      <c r="G601" s="324"/>
      <c r="H601" s="314"/>
      <c r="I601" s="314"/>
      <c r="J601" s="314"/>
      <c r="K601" s="314"/>
      <c r="L601" s="314"/>
      <c r="M601" s="314"/>
      <c r="N601" s="314"/>
      <c r="O601" s="314"/>
      <c r="P601" s="314"/>
      <c r="Q601" s="314"/>
      <c r="R601" s="314"/>
      <c r="S601" s="314"/>
      <c r="T601" s="314"/>
      <c r="U601" s="314"/>
      <c r="V601" s="314"/>
    </row>
    <row r="602" spans="1:22" ht="14.25" customHeight="1" x14ac:dyDescent="0.2">
      <c r="A602" s="314"/>
      <c r="B602" s="314"/>
      <c r="C602" s="314"/>
      <c r="D602" s="314"/>
      <c r="E602" s="314"/>
      <c r="F602" s="314"/>
      <c r="G602" s="324"/>
      <c r="H602" s="314"/>
      <c r="I602" s="314"/>
      <c r="J602" s="314"/>
      <c r="K602" s="314"/>
      <c r="L602" s="314"/>
      <c r="M602" s="314"/>
      <c r="N602" s="314"/>
      <c r="O602" s="314"/>
      <c r="P602" s="314"/>
      <c r="Q602" s="314"/>
      <c r="R602" s="314"/>
      <c r="S602" s="314"/>
      <c r="T602" s="314"/>
      <c r="U602" s="314"/>
      <c r="V602" s="314"/>
    </row>
    <row r="603" spans="1:22" ht="14.25" customHeight="1" x14ac:dyDescent="0.2">
      <c r="A603" s="314"/>
      <c r="B603" s="314"/>
      <c r="C603" s="314"/>
      <c r="D603" s="314"/>
      <c r="E603" s="314"/>
      <c r="F603" s="314"/>
      <c r="G603" s="324"/>
      <c r="H603" s="314"/>
      <c r="I603" s="314"/>
      <c r="J603" s="314"/>
      <c r="K603" s="314"/>
      <c r="L603" s="314"/>
      <c r="M603" s="314"/>
      <c r="N603" s="314"/>
      <c r="O603" s="314"/>
      <c r="P603" s="314"/>
      <c r="Q603" s="314"/>
      <c r="R603" s="314"/>
      <c r="S603" s="314"/>
      <c r="T603" s="314"/>
      <c r="U603" s="314"/>
      <c r="V603" s="314"/>
    </row>
    <row r="604" spans="1:22" ht="14.25" customHeight="1" x14ac:dyDescent="0.2">
      <c r="A604" s="314"/>
      <c r="B604" s="314"/>
      <c r="C604" s="314"/>
      <c r="D604" s="314"/>
      <c r="E604" s="314"/>
      <c r="F604" s="314"/>
      <c r="G604" s="324"/>
      <c r="H604" s="314"/>
      <c r="I604" s="314"/>
      <c r="J604" s="314"/>
      <c r="K604" s="314"/>
      <c r="L604" s="314"/>
      <c r="M604" s="314"/>
      <c r="N604" s="314"/>
      <c r="O604" s="314"/>
      <c r="P604" s="314"/>
      <c r="Q604" s="314"/>
      <c r="R604" s="314"/>
      <c r="S604" s="314"/>
      <c r="T604" s="314"/>
      <c r="U604" s="314"/>
      <c r="V604" s="314"/>
    </row>
    <row r="605" spans="1:22" ht="14.25" customHeight="1" x14ac:dyDescent="0.2">
      <c r="A605" s="314"/>
      <c r="B605" s="314"/>
      <c r="C605" s="314"/>
      <c r="D605" s="314"/>
      <c r="E605" s="314"/>
      <c r="F605" s="314"/>
      <c r="G605" s="324"/>
      <c r="H605" s="314"/>
      <c r="I605" s="314"/>
      <c r="J605" s="314"/>
      <c r="K605" s="314"/>
      <c r="L605" s="314"/>
      <c r="M605" s="314"/>
      <c r="N605" s="314"/>
      <c r="O605" s="314"/>
      <c r="P605" s="314"/>
      <c r="Q605" s="314"/>
      <c r="R605" s="314"/>
      <c r="S605" s="314"/>
      <c r="T605" s="314"/>
      <c r="U605" s="314"/>
      <c r="V605" s="314"/>
    </row>
    <row r="606" spans="1:22" ht="14.25" customHeight="1" x14ac:dyDescent="0.2">
      <c r="A606" s="314"/>
      <c r="B606" s="314"/>
      <c r="C606" s="314"/>
      <c r="D606" s="314"/>
      <c r="E606" s="314"/>
      <c r="F606" s="314"/>
      <c r="G606" s="324"/>
      <c r="H606" s="314"/>
      <c r="I606" s="314"/>
      <c r="J606" s="314"/>
      <c r="K606" s="314"/>
      <c r="L606" s="314"/>
      <c r="M606" s="314"/>
      <c r="N606" s="314"/>
      <c r="O606" s="314"/>
      <c r="P606" s="314"/>
      <c r="Q606" s="314"/>
      <c r="R606" s="314"/>
      <c r="S606" s="314"/>
      <c r="T606" s="314"/>
      <c r="U606" s="314"/>
      <c r="V606" s="314"/>
    </row>
    <row r="607" spans="1:22" ht="14.25" customHeight="1" x14ac:dyDescent="0.2">
      <c r="A607" s="314"/>
      <c r="B607" s="314"/>
      <c r="C607" s="314"/>
      <c r="D607" s="314"/>
      <c r="E607" s="314"/>
      <c r="F607" s="314"/>
      <c r="G607" s="324"/>
      <c r="H607" s="314"/>
      <c r="I607" s="314"/>
      <c r="J607" s="314"/>
      <c r="K607" s="314"/>
      <c r="L607" s="314"/>
      <c r="M607" s="314"/>
      <c r="N607" s="314"/>
      <c r="O607" s="314"/>
      <c r="P607" s="314"/>
      <c r="Q607" s="314"/>
      <c r="R607" s="314"/>
      <c r="S607" s="314"/>
      <c r="T607" s="314"/>
      <c r="U607" s="314"/>
      <c r="V607" s="314"/>
    </row>
    <row r="608" spans="1:22" ht="14.25" customHeight="1" x14ac:dyDescent="0.2">
      <c r="A608" s="314"/>
      <c r="B608" s="314"/>
      <c r="C608" s="314"/>
      <c r="D608" s="314"/>
      <c r="E608" s="314"/>
      <c r="F608" s="314"/>
      <c r="G608" s="324"/>
      <c r="H608" s="314"/>
      <c r="I608" s="314"/>
      <c r="J608" s="314"/>
      <c r="K608" s="314"/>
      <c r="L608" s="314"/>
      <c r="M608" s="314"/>
      <c r="N608" s="314"/>
      <c r="O608" s="314"/>
      <c r="P608" s="314"/>
      <c r="Q608" s="314"/>
      <c r="R608" s="314"/>
      <c r="S608" s="314"/>
      <c r="T608" s="314"/>
      <c r="U608" s="314"/>
      <c r="V608" s="314"/>
    </row>
    <row r="609" spans="1:22" ht="14.25" customHeight="1" x14ac:dyDescent="0.2">
      <c r="A609" s="314"/>
      <c r="B609" s="314"/>
      <c r="C609" s="314"/>
      <c r="D609" s="314"/>
      <c r="E609" s="314"/>
      <c r="F609" s="314"/>
      <c r="G609" s="324"/>
      <c r="H609" s="314"/>
      <c r="I609" s="314"/>
      <c r="J609" s="314"/>
      <c r="K609" s="314"/>
      <c r="L609" s="314"/>
      <c r="M609" s="314"/>
      <c r="N609" s="314"/>
      <c r="O609" s="314"/>
      <c r="P609" s="314"/>
      <c r="Q609" s="314"/>
      <c r="R609" s="314"/>
      <c r="S609" s="314"/>
      <c r="T609" s="314"/>
      <c r="U609" s="314"/>
      <c r="V609" s="314"/>
    </row>
    <row r="610" spans="1:22" ht="14.25" customHeight="1" x14ac:dyDescent="0.2">
      <c r="A610" s="314"/>
      <c r="B610" s="314"/>
      <c r="C610" s="314"/>
      <c r="D610" s="314"/>
      <c r="E610" s="314"/>
      <c r="F610" s="314"/>
      <c r="G610" s="324"/>
      <c r="H610" s="314"/>
      <c r="I610" s="314"/>
      <c r="J610" s="314"/>
      <c r="K610" s="314"/>
      <c r="L610" s="314"/>
      <c r="M610" s="314"/>
      <c r="N610" s="314"/>
      <c r="O610" s="314"/>
      <c r="P610" s="314"/>
      <c r="Q610" s="314"/>
      <c r="R610" s="314"/>
      <c r="S610" s="314"/>
      <c r="T610" s="314"/>
      <c r="U610" s="314"/>
      <c r="V610" s="314"/>
    </row>
    <row r="611" spans="1:22" ht="14.25" customHeight="1" x14ac:dyDescent="0.2">
      <c r="A611" s="314"/>
      <c r="B611" s="314"/>
      <c r="C611" s="314"/>
      <c r="D611" s="314"/>
      <c r="E611" s="314"/>
      <c r="F611" s="314"/>
      <c r="G611" s="324"/>
      <c r="H611" s="314"/>
      <c r="I611" s="314"/>
      <c r="J611" s="314"/>
      <c r="K611" s="314"/>
      <c r="L611" s="314"/>
      <c r="M611" s="314"/>
      <c r="N611" s="314"/>
      <c r="O611" s="314"/>
      <c r="P611" s="314"/>
      <c r="Q611" s="314"/>
      <c r="R611" s="314"/>
      <c r="S611" s="314"/>
      <c r="T611" s="314"/>
      <c r="U611" s="314"/>
      <c r="V611" s="314"/>
    </row>
    <row r="612" spans="1:22" ht="14.25" customHeight="1" x14ac:dyDescent="0.2">
      <c r="A612" s="314"/>
      <c r="B612" s="314"/>
      <c r="C612" s="314"/>
      <c r="D612" s="314"/>
      <c r="E612" s="314"/>
      <c r="F612" s="314"/>
      <c r="G612" s="324"/>
      <c r="H612" s="314"/>
      <c r="I612" s="314"/>
      <c r="J612" s="314"/>
      <c r="K612" s="314"/>
      <c r="L612" s="314"/>
      <c r="M612" s="314"/>
      <c r="N612" s="314"/>
      <c r="O612" s="314"/>
      <c r="P612" s="314"/>
      <c r="Q612" s="314"/>
      <c r="R612" s="314"/>
      <c r="S612" s="314"/>
      <c r="T612" s="314"/>
      <c r="U612" s="314"/>
      <c r="V612" s="314"/>
    </row>
    <row r="613" spans="1:22" ht="14.25" customHeight="1" x14ac:dyDescent="0.2">
      <c r="A613" s="314"/>
      <c r="B613" s="314"/>
      <c r="C613" s="314"/>
      <c r="D613" s="314"/>
      <c r="E613" s="314"/>
      <c r="F613" s="314"/>
      <c r="G613" s="324"/>
      <c r="H613" s="314"/>
      <c r="I613" s="314"/>
      <c r="J613" s="314"/>
      <c r="K613" s="314"/>
      <c r="L613" s="314"/>
      <c r="M613" s="314"/>
      <c r="N613" s="314"/>
      <c r="O613" s="314"/>
      <c r="P613" s="314"/>
      <c r="Q613" s="314"/>
      <c r="R613" s="314"/>
      <c r="S613" s="314"/>
      <c r="T613" s="314"/>
      <c r="U613" s="314"/>
      <c r="V613" s="314"/>
    </row>
    <row r="614" spans="1:22" ht="14.25" customHeight="1" x14ac:dyDescent="0.2">
      <c r="A614" s="314"/>
      <c r="B614" s="314"/>
      <c r="C614" s="314"/>
      <c r="D614" s="314"/>
      <c r="E614" s="314"/>
      <c r="F614" s="314"/>
      <c r="G614" s="324"/>
      <c r="H614" s="314"/>
      <c r="I614" s="314"/>
      <c r="J614" s="314"/>
      <c r="K614" s="314"/>
      <c r="L614" s="314"/>
      <c r="M614" s="314"/>
      <c r="N614" s="314"/>
      <c r="O614" s="314"/>
      <c r="P614" s="314"/>
      <c r="Q614" s="314"/>
      <c r="R614" s="314"/>
      <c r="S614" s="314"/>
      <c r="T614" s="314"/>
      <c r="U614" s="314"/>
      <c r="V614" s="314"/>
    </row>
    <row r="615" spans="1:22" ht="14.25" customHeight="1" x14ac:dyDescent="0.2">
      <c r="A615" s="314"/>
      <c r="B615" s="314"/>
      <c r="C615" s="314"/>
      <c r="D615" s="314"/>
      <c r="E615" s="314"/>
      <c r="F615" s="314"/>
      <c r="G615" s="324"/>
      <c r="H615" s="314"/>
      <c r="I615" s="314"/>
      <c r="J615" s="314"/>
      <c r="K615" s="314"/>
      <c r="L615" s="314"/>
      <c r="M615" s="314"/>
      <c r="N615" s="314"/>
      <c r="O615" s="314"/>
      <c r="P615" s="314"/>
      <c r="Q615" s="314"/>
      <c r="R615" s="314"/>
      <c r="S615" s="314"/>
      <c r="T615" s="314"/>
      <c r="U615" s="314"/>
      <c r="V615" s="314"/>
    </row>
    <row r="616" spans="1:22" ht="14.25" customHeight="1" x14ac:dyDescent="0.2">
      <c r="A616" s="314"/>
      <c r="B616" s="314"/>
      <c r="C616" s="314"/>
      <c r="D616" s="314"/>
      <c r="E616" s="314"/>
      <c r="F616" s="314"/>
      <c r="G616" s="324"/>
      <c r="H616" s="314"/>
      <c r="I616" s="314"/>
      <c r="J616" s="314"/>
      <c r="K616" s="314"/>
      <c r="L616" s="314"/>
      <c r="M616" s="314"/>
      <c r="N616" s="314"/>
      <c r="O616" s="314"/>
      <c r="P616" s="314"/>
      <c r="Q616" s="314"/>
      <c r="R616" s="314"/>
      <c r="S616" s="314"/>
      <c r="T616" s="314"/>
      <c r="U616" s="314"/>
      <c r="V616" s="314"/>
    </row>
    <row r="617" spans="1:22" ht="14.25" customHeight="1" x14ac:dyDescent="0.2">
      <c r="A617" s="314"/>
      <c r="B617" s="314"/>
      <c r="C617" s="314"/>
      <c r="D617" s="314"/>
      <c r="E617" s="314"/>
      <c r="F617" s="314"/>
      <c r="G617" s="324"/>
      <c r="H617" s="314"/>
      <c r="I617" s="314"/>
      <c r="J617" s="314"/>
      <c r="K617" s="314"/>
      <c r="L617" s="314"/>
      <c r="M617" s="314"/>
      <c r="N617" s="314"/>
      <c r="O617" s="314"/>
      <c r="P617" s="314"/>
      <c r="Q617" s="314"/>
      <c r="R617" s="314"/>
      <c r="S617" s="314"/>
      <c r="T617" s="314"/>
      <c r="U617" s="314"/>
      <c r="V617" s="314"/>
    </row>
    <row r="618" spans="1:22" ht="14.25" customHeight="1" x14ac:dyDescent="0.2">
      <c r="A618" s="314"/>
      <c r="B618" s="314"/>
      <c r="C618" s="314"/>
      <c r="D618" s="314"/>
      <c r="E618" s="314"/>
      <c r="F618" s="314"/>
      <c r="G618" s="324"/>
      <c r="H618" s="314"/>
      <c r="I618" s="314"/>
      <c r="J618" s="314"/>
      <c r="K618" s="314"/>
      <c r="L618" s="314"/>
      <c r="M618" s="314"/>
      <c r="N618" s="314"/>
      <c r="O618" s="314"/>
      <c r="P618" s="314"/>
      <c r="Q618" s="314"/>
      <c r="R618" s="314"/>
      <c r="S618" s="314"/>
      <c r="T618" s="314"/>
      <c r="U618" s="314"/>
      <c r="V618" s="314"/>
    </row>
    <row r="619" spans="1:22" ht="14.25" customHeight="1" x14ac:dyDescent="0.2">
      <c r="A619" s="314"/>
      <c r="B619" s="314"/>
      <c r="C619" s="314"/>
      <c r="D619" s="314"/>
      <c r="E619" s="314"/>
      <c r="F619" s="314"/>
      <c r="G619" s="324"/>
      <c r="H619" s="314"/>
      <c r="I619" s="314"/>
      <c r="J619" s="314"/>
      <c r="K619" s="314"/>
      <c r="L619" s="314"/>
      <c r="M619" s="314"/>
      <c r="N619" s="314"/>
      <c r="O619" s="314"/>
      <c r="P619" s="314"/>
      <c r="Q619" s="314"/>
      <c r="R619" s="314"/>
      <c r="S619" s="314"/>
      <c r="T619" s="314"/>
      <c r="U619" s="314"/>
      <c r="V619" s="314"/>
    </row>
    <row r="620" spans="1:22" ht="14.25" customHeight="1" x14ac:dyDescent="0.2">
      <c r="A620" s="314"/>
      <c r="B620" s="314"/>
      <c r="C620" s="314"/>
      <c r="D620" s="314"/>
      <c r="E620" s="314"/>
      <c r="F620" s="314"/>
      <c r="G620" s="324"/>
      <c r="H620" s="314"/>
      <c r="I620" s="314"/>
      <c r="J620" s="314"/>
      <c r="K620" s="314"/>
      <c r="L620" s="314"/>
      <c r="M620" s="314"/>
      <c r="N620" s="314"/>
      <c r="O620" s="314"/>
      <c r="P620" s="314"/>
      <c r="Q620" s="314"/>
      <c r="R620" s="314"/>
      <c r="S620" s="314"/>
      <c r="T620" s="314"/>
      <c r="U620" s="314"/>
      <c r="V620" s="314"/>
    </row>
    <row r="621" spans="1:22" ht="14.25" customHeight="1" x14ac:dyDescent="0.2">
      <c r="A621" s="314"/>
      <c r="B621" s="314"/>
      <c r="C621" s="314"/>
      <c r="D621" s="314"/>
      <c r="E621" s="314"/>
      <c r="F621" s="314"/>
      <c r="G621" s="324"/>
      <c r="H621" s="314"/>
      <c r="I621" s="314"/>
      <c r="J621" s="314"/>
      <c r="K621" s="314"/>
      <c r="L621" s="314"/>
      <c r="M621" s="314"/>
      <c r="N621" s="314"/>
      <c r="O621" s="314"/>
      <c r="P621" s="314"/>
      <c r="Q621" s="314"/>
      <c r="R621" s="314"/>
      <c r="S621" s="314"/>
      <c r="T621" s="314"/>
      <c r="U621" s="314"/>
      <c r="V621" s="314"/>
    </row>
    <row r="622" spans="1:22" ht="14.25" customHeight="1" x14ac:dyDescent="0.2">
      <c r="A622" s="314"/>
      <c r="B622" s="314"/>
      <c r="C622" s="314"/>
      <c r="D622" s="314"/>
      <c r="E622" s="314"/>
      <c r="F622" s="314"/>
      <c r="G622" s="324"/>
      <c r="H622" s="314"/>
      <c r="I622" s="314"/>
      <c r="J622" s="314"/>
      <c r="K622" s="314"/>
      <c r="L622" s="314"/>
      <c r="M622" s="314"/>
      <c r="N622" s="314"/>
      <c r="O622" s="314"/>
      <c r="P622" s="314"/>
      <c r="Q622" s="314"/>
      <c r="R622" s="314"/>
      <c r="S622" s="314"/>
      <c r="T622" s="314"/>
      <c r="U622" s="314"/>
      <c r="V622" s="314"/>
    </row>
    <row r="623" spans="1:22" ht="14.25" customHeight="1" x14ac:dyDescent="0.2">
      <c r="A623" s="314"/>
      <c r="B623" s="314"/>
      <c r="C623" s="314"/>
      <c r="D623" s="314"/>
      <c r="E623" s="314"/>
      <c r="F623" s="314"/>
      <c r="G623" s="324"/>
      <c r="H623" s="314"/>
      <c r="I623" s="314"/>
      <c r="J623" s="314"/>
      <c r="K623" s="314"/>
      <c r="L623" s="314"/>
      <c r="M623" s="314"/>
      <c r="N623" s="314"/>
      <c r="O623" s="314"/>
      <c r="P623" s="314"/>
      <c r="Q623" s="314"/>
      <c r="R623" s="314"/>
      <c r="S623" s="314"/>
      <c r="T623" s="314"/>
      <c r="U623" s="314"/>
      <c r="V623" s="314"/>
    </row>
    <row r="624" spans="1:22" ht="14.25" customHeight="1" x14ac:dyDescent="0.2">
      <c r="A624" s="314"/>
      <c r="B624" s="314"/>
      <c r="C624" s="314"/>
      <c r="D624" s="314"/>
      <c r="E624" s="314"/>
      <c r="F624" s="314"/>
      <c r="G624" s="324"/>
      <c r="H624" s="314"/>
      <c r="I624" s="314"/>
      <c r="J624" s="314"/>
      <c r="K624" s="314"/>
      <c r="L624" s="314"/>
      <c r="M624" s="314"/>
      <c r="N624" s="314"/>
      <c r="O624" s="314"/>
      <c r="P624" s="314"/>
      <c r="Q624" s="314"/>
      <c r="R624" s="314"/>
      <c r="S624" s="314"/>
      <c r="T624" s="314"/>
      <c r="U624" s="314"/>
      <c r="V624" s="314"/>
    </row>
    <row r="625" spans="1:22" ht="14.25" customHeight="1" x14ac:dyDescent="0.2">
      <c r="A625" s="314"/>
      <c r="B625" s="314"/>
      <c r="C625" s="314"/>
      <c r="D625" s="314"/>
      <c r="E625" s="314"/>
      <c r="F625" s="314"/>
      <c r="G625" s="324"/>
      <c r="H625" s="314"/>
      <c r="I625" s="314"/>
      <c r="J625" s="314"/>
      <c r="K625" s="314"/>
      <c r="L625" s="314"/>
      <c r="M625" s="314"/>
      <c r="N625" s="314"/>
      <c r="O625" s="314"/>
      <c r="P625" s="314"/>
      <c r="Q625" s="314"/>
      <c r="R625" s="314"/>
      <c r="S625" s="314"/>
      <c r="T625" s="314"/>
      <c r="U625" s="314"/>
      <c r="V625" s="314"/>
    </row>
    <row r="626" spans="1:22" ht="14.25" customHeight="1" x14ac:dyDescent="0.2">
      <c r="A626" s="314"/>
      <c r="B626" s="314"/>
      <c r="C626" s="314"/>
      <c r="D626" s="314"/>
      <c r="E626" s="314"/>
      <c r="F626" s="314"/>
      <c r="G626" s="324"/>
      <c r="H626" s="314"/>
      <c r="I626" s="314"/>
      <c r="J626" s="314"/>
      <c r="K626" s="314"/>
      <c r="L626" s="314"/>
      <c r="M626" s="314"/>
      <c r="N626" s="314"/>
      <c r="O626" s="314"/>
      <c r="P626" s="314"/>
      <c r="Q626" s="314"/>
      <c r="R626" s="314"/>
      <c r="S626" s="314"/>
      <c r="T626" s="314"/>
      <c r="U626" s="314"/>
      <c r="V626" s="314"/>
    </row>
    <row r="627" spans="1:22" ht="14.25" customHeight="1" x14ac:dyDescent="0.2">
      <c r="A627" s="314"/>
      <c r="B627" s="314"/>
      <c r="C627" s="314"/>
      <c r="D627" s="314"/>
      <c r="E627" s="314"/>
      <c r="F627" s="314"/>
      <c r="G627" s="324"/>
      <c r="H627" s="314"/>
      <c r="I627" s="314"/>
      <c r="J627" s="314"/>
      <c r="K627" s="314"/>
      <c r="L627" s="314"/>
      <c r="M627" s="314"/>
      <c r="N627" s="314"/>
      <c r="O627" s="314"/>
      <c r="P627" s="314"/>
      <c r="Q627" s="314"/>
      <c r="R627" s="314"/>
      <c r="S627" s="314"/>
      <c r="T627" s="314"/>
      <c r="U627" s="314"/>
      <c r="V627" s="314"/>
    </row>
    <row r="628" spans="1:22" ht="14.25" customHeight="1" x14ac:dyDescent="0.2">
      <c r="A628" s="314"/>
      <c r="B628" s="314"/>
      <c r="C628" s="314"/>
      <c r="D628" s="314"/>
      <c r="E628" s="314"/>
      <c r="F628" s="314"/>
      <c r="G628" s="324"/>
      <c r="H628" s="314"/>
      <c r="I628" s="314"/>
      <c r="J628" s="314"/>
      <c r="K628" s="314"/>
      <c r="L628" s="314"/>
      <c r="M628" s="314"/>
      <c r="N628" s="314"/>
      <c r="O628" s="314"/>
      <c r="P628" s="314"/>
      <c r="Q628" s="314"/>
      <c r="R628" s="314"/>
      <c r="S628" s="314"/>
      <c r="T628" s="314"/>
      <c r="U628" s="314"/>
      <c r="V628" s="314"/>
    </row>
    <row r="629" spans="1:22" ht="14.25" customHeight="1" x14ac:dyDescent="0.2">
      <c r="A629" s="314"/>
      <c r="B629" s="314"/>
      <c r="C629" s="314"/>
      <c r="D629" s="314"/>
      <c r="E629" s="314"/>
      <c r="F629" s="314"/>
      <c r="G629" s="324"/>
      <c r="H629" s="314"/>
      <c r="I629" s="314"/>
      <c r="J629" s="314"/>
      <c r="K629" s="314"/>
      <c r="L629" s="314"/>
      <c r="M629" s="314"/>
      <c r="N629" s="314"/>
      <c r="O629" s="314"/>
      <c r="P629" s="314"/>
      <c r="Q629" s="314"/>
      <c r="R629" s="314"/>
      <c r="S629" s="314"/>
      <c r="T629" s="314"/>
      <c r="U629" s="314"/>
      <c r="V629" s="314"/>
    </row>
    <row r="630" spans="1:22" ht="14.25" customHeight="1" x14ac:dyDescent="0.2">
      <c r="A630" s="314"/>
      <c r="B630" s="314"/>
      <c r="C630" s="314"/>
      <c r="D630" s="314"/>
      <c r="E630" s="314"/>
      <c r="F630" s="314"/>
      <c r="G630" s="324"/>
      <c r="H630" s="314"/>
      <c r="I630" s="314"/>
      <c r="J630" s="314"/>
      <c r="K630" s="314"/>
      <c r="L630" s="314"/>
      <c r="M630" s="314"/>
      <c r="N630" s="314"/>
      <c r="O630" s="314"/>
      <c r="P630" s="314"/>
      <c r="Q630" s="314"/>
      <c r="R630" s="314"/>
      <c r="S630" s="314"/>
      <c r="T630" s="314"/>
      <c r="U630" s="314"/>
      <c r="V630" s="314"/>
    </row>
    <row r="631" spans="1:22" ht="14.25" customHeight="1" x14ac:dyDescent="0.2">
      <c r="A631" s="314"/>
      <c r="B631" s="314"/>
      <c r="C631" s="314"/>
      <c r="D631" s="314"/>
      <c r="E631" s="314"/>
      <c r="F631" s="314"/>
      <c r="G631" s="324"/>
      <c r="H631" s="314"/>
      <c r="I631" s="314"/>
      <c r="J631" s="314"/>
      <c r="K631" s="314"/>
      <c r="L631" s="314"/>
      <c r="M631" s="314"/>
      <c r="N631" s="314"/>
      <c r="O631" s="314"/>
      <c r="P631" s="314"/>
      <c r="Q631" s="314"/>
      <c r="R631" s="314"/>
      <c r="S631" s="314"/>
      <c r="T631" s="314"/>
      <c r="U631" s="314"/>
      <c r="V631" s="314"/>
    </row>
    <row r="632" spans="1:22" ht="14.25" customHeight="1" x14ac:dyDescent="0.2">
      <c r="A632" s="314"/>
      <c r="B632" s="314"/>
      <c r="C632" s="314"/>
      <c r="D632" s="314"/>
      <c r="E632" s="314"/>
      <c r="F632" s="314"/>
      <c r="G632" s="324"/>
      <c r="H632" s="314"/>
      <c r="I632" s="314"/>
      <c r="J632" s="314"/>
      <c r="K632" s="314"/>
      <c r="L632" s="314"/>
      <c r="M632" s="314"/>
      <c r="N632" s="314"/>
      <c r="O632" s="314"/>
      <c r="P632" s="314"/>
      <c r="Q632" s="314"/>
      <c r="R632" s="314"/>
      <c r="S632" s="314"/>
      <c r="T632" s="314"/>
      <c r="U632" s="314"/>
      <c r="V632" s="314"/>
    </row>
    <row r="633" spans="1:22" ht="14.25" customHeight="1" x14ac:dyDescent="0.2">
      <c r="A633" s="314"/>
      <c r="B633" s="314"/>
      <c r="C633" s="314"/>
      <c r="D633" s="314"/>
      <c r="E633" s="314"/>
      <c r="F633" s="314"/>
      <c r="G633" s="324"/>
      <c r="H633" s="314"/>
      <c r="I633" s="314"/>
      <c r="J633" s="314"/>
      <c r="K633" s="314"/>
      <c r="L633" s="314"/>
      <c r="M633" s="314"/>
      <c r="N633" s="314"/>
      <c r="O633" s="314"/>
      <c r="P633" s="314"/>
      <c r="Q633" s="314"/>
      <c r="R633" s="314"/>
      <c r="S633" s="314"/>
      <c r="T633" s="314"/>
      <c r="U633" s="314"/>
      <c r="V633" s="314"/>
    </row>
    <row r="634" spans="1:22" ht="14.25" customHeight="1" x14ac:dyDescent="0.2">
      <c r="A634" s="314"/>
      <c r="B634" s="314"/>
      <c r="C634" s="314"/>
      <c r="D634" s="314"/>
      <c r="E634" s="314"/>
      <c r="F634" s="314"/>
      <c r="G634" s="324"/>
      <c r="H634" s="314"/>
      <c r="I634" s="314"/>
      <c r="J634" s="314"/>
      <c r="K634" s="314"/>
      <c r="L634" s="314"/>
      <c r="M634" s="314"/>
      <c r="N634" s="314"/>
      <c r="O634" s="314"/>
      <c r="P634" s="314"/>
      <c r="Q634" s="314"/>
      <c r="R634" s="314"/>
      <c r="S634" s="314"/>
      <c r="T634" s="314"/>
      <c r="U634" s="314"/>
      <c r="V634" s="314"/>
    </row>
    <row r="635" spans="1:22" ht="14.25" customHeight="1" x14ac:dyDescent="0.2">
      <c r="A635" s="314"/>
      <c r="B635" s="314"/>
      <c r="C635" s="314"/>
      <c r="D635" s="314"/>
      <c r="E635" s="314"/>
      <c r="F635" s="314"/>
      <c r="G635" s="324"/>
      <c r="H635" s="314"/>
      <c r="I635" s="314"/>
      <c r="J635" s="314"/>
      <c r="K635" s="314"/>
      <c r="L635" s="314"/>
      <c r="M635" s="314"/>
      <c r="N635" s="314"/>
      <c r="O635" s="314"/>
      <c r="P635" s="314"/>
      <c r="Q635" s="314"/>
      <c r="R635" s="314"/>
      <c r="S635" s="314"/>
      <c r="T635" s="314"/>
      <c r="U635" s="314"/>
      <c r="V635" s="314"/>
    </row>
    <row r="636" spans="1:22" ht="14.25" customHeight="1" x14ac:dyDescent="0.2">
      <c r="A636" s="314"/>
      <c r="B636" s="314"/>
      <c r="C636" s="314"/>
      <c r="D636" s="314"/>
      <c r="E636" s="314"/>
      <c r="F636" s="314"/>
      <c r="G636" s="324"/>
      <c r="H636" s="314"/>
      <c r="I636" s="314"/>
      <c r="J636" s="314"/>
      <c r="K636" s="314"/>
      <c r="L636" s="314"/>
      <c r="M636" s="314"/>
      <c r="N636" s="314"/>
      <c r="O636" s="314"/>
      <c r="P636" s="314"/>
      <c r="Q636" s="314"/>
      <c r="R636" s="314"/>
      <c r="S636" s="314"/>
      <c r="T636" s="314"/>
      <c r="U636" s="314"/>
      <c r="V636" s="314"/>
    </row>
    <row r="637" spans="1:22" ht="14.25" customHeight="1" x14ac:dyDescent="0.2">
      <c r="A637" s="314"/>
      <c r="B637" s="314"/>
      <c r="C637" s="314"/>
      <c r="D637" s="314"/>
      <c r="E637" s="314"/>
      <c r="F637" s="314"/>
      <c r="G637" s="324"/>
      <c r="H637" s="314"/>
      <c r="I637" s="314"/>
      <c r="J637" s="314"/>
      <c r="K637" s="314"/>
      <c r="L637" s="314"/>
      <c r="M637" s="314"/>
      <c r="N637" s="314"/>
      <c r="O637" s="314"/>
      <c r="P637" s="314"/>
      <c r="Q637" s="314"/>
      <c r="R637" s="314"/>
      <c r="S637" s="314"/>
      <c r="T637" s="314"/>
      <c r="U637" s="314"/>
      <c r="V637" s="314"/>
    </row>
    <row r="638" spans="1:22" ht="14.25" customHeight="1" x14ac:dyDescent="0.2">
      <c r="A638" s="314"/>
      <c r="B638" s="314"/>
      <c r="C638" s="314"/>
      <c r="D638" s="314"/>
      <c r="E638" s="314"/>
      <c r="F638" s="314"/>
      <c r="G638" s="324"/>
      <c r="H638" s="314"/>
      <c r="I638" s="314"/>
      <c r="J638" s="314"/>
      <c r="K638" s="314"/>
      <c r="L638" s="314"/>
      <c r="M638" s="314"/>
      <c r="N638" s="314"/>
      <c r="O638" s="314"/>
      <c r="P638" s="314"/>
      <c r="Q638" s="314"/>
      <c r="R638" s="314"/>
      <c r="S638" s="314"/>
      <c r="T638" s="314"/>
      <c r="U638" s="314"/>
      <c r="V638" s="314"/>
    </row>
    <row r="639" spans="1:22" ht="14.25" customHeight="1" x14ac:dyDescent="0.2">
      <c r="A639" s="314"/>
      <c r="B639" s="314"/>
      <c r="C639" s="314"/>
      <c r="D639" s="314"/>
      <c r="E639" s="314"/>
      <c r="F639" s="314"/>
      <c r="G639" s="324"/>
      <c r="H639" s="314"/>
      <c r="I639" s="314"/>
      <c r="J639" s="314"/>
      <c r="K639" s="314"/>
      <c r="L639" s="314"/>
      <c r="M639" s="314"/>
      <c r="N639" s="314"/>
      <c r="O639" s="314"/>
      <c r="P639" s="314"/>
      <c r="Q639" s="314"/>
      <c r="R639" s="314"/>
      <c r="S639" s="314"/>
      <c r="T639" s="314"/>
      <c r="U639" s="314"/>
      <c r="V639" s="314"/>
    </row>
    <row r="640" spans="1:22" ht="14.25" customHeight="1" x14ac:dyDescent="0.2">
      <c r="A640" s="314"/>
      <c r="B640" s="314"/>
      <c r="C640" s="314"/>
      <c r="D640" s="314"/>
      <c r="E640" s="314"/>
      <c r="F640" s="314"/>
      <c r="G640" s="324"/>
      <c r="H640" s="314"/>
      <c r="I640" s="314"/>
      <c r="J640" s="314"/>
      <c r="K640" s="314"/>
      <c r="L640" s="314"/>
      <c r="M640" s="314"/>
      <c r="N640" s="314"/>
      <c r="O640" s="314"/>
      <c r="P640" s="314"/>
      <c r="Q640" s="314"/>
      <c r="R640" s="314"/>
      <c r="S640" s="314"/>
      <c r="T640" s="314"/>
      <c r="U640" s="314"/>
      <c r="V640" s="314"/>
    </row>
    <row r="641" spans="1:22" ht="14.25" customHeight="1" x14ac:dyDescent="0.2">
      <c r="A641" s="314"/>
      <c r="B641" s="314"/>
      <c r="C641" s="314"/>
      <c r="D641" s="314"/>
      <c r="E641" s="314"/>
      <c r="F641" s="314"/>
      <c r="G641" s="324"/>
      <c r="H641" s="314"/>
      <c r="I641" s="314"/>
      <c r="J641" s="314"/>
      <c r="K641" s="314"/>
      <c r="L641" s="314"/>
      <c r="M641" s="314"/>
      <c r="N641" s="314"/>
      <c r="O641" s="314"/>
      <c r="P641" s="314"/>
      <c r="Q641" s="314"/>
      <c r="R641" s="314"/>
      <c r="S641" s="314"/>
      <c r="T641" s="314"/>
      <c r="U641" s="314"/>
      <c r="V641" s="314"/>
    </row>
    <row r="642" spans="1:22" ht="14.25" customHeight="1" x14ac:dyDescent="0.2">
      <c r="A642" s="314"/>
      <c r="B642" s="314"/>
      <c r="C642" s="314"/>
      <c r="D642" s="314"/>
      <c r="E642" s="314"/>
      <c r="F642" s="314"/>
      <c r="G642" s="324"/>
      <c r="H642" s="314"/>
      <c r="I642" s="314"/>
      <c r="J642" s="314"/>
      <c r="K642" s="314"/>
      <c r="L642" s="314"/>
      <c r="M642" s="314"/>
      <c r="N642" s="314"/>
      <c r="O642" s="314"/>
      <c r="P642" s="314"/>
      <c r="Q642" s="314"/>
      <c r="R642" s="314"/>
      <c r="S642" s="314"/>
      <c r="T642" s="314"/>
      <c r="U642" s="314"/>
      <c r="V642" s="314"/>
    </row>
    <row r="643" spans="1:22" ht="14.25" customHeight="1" x14ac:dyDescent="0.2">
      <c r="A643" s="314"/>
      <c r="B643" s="314"/>
      <c r="C643" s="314"/>
      <c r="D643" s="314"/>
      <c r="E643" s="314"/>
      <c r="F643" s="314"/>
      <c r="G643" s="324"/>
      <c r="H643" s="314"/>
      <c r="I643" s="314"/>
      <c r="J643" s="314"/>
      <c r="K643" s="314"/>
      <c r="L643" s="314"/>
      <c r="M643" s="314"/>
      <c r="N643" s="314"/>
      <c r="O643" s="314"/>
      <c r="P643" s="314"/>
      <c r="Q643" s="314"/>
      <c r="R643" s="314"/>
      <c r="S643" s="314"/>
      <c r="T643" s="314"/>
      <c r="U643" s="314"/>
      <c r="V643" s="314"/>
    </row>
    <row r="644" spans="1:22" ht="14.25" customHeight="1" x14ac:dyDescent="0.2">
      <c r="A644" s="314"/>
      <c r="B644" s="314"/>
      <c r="C644" s="314"/>
      <c r="D644" s="314"/>
      <c r="E644" s="314"/>
      <c r="F644" s="314"/>
      <c r="G644" s="324"/>
      <c r="H644" s="314"/>
      <c r="I644" s="314"/>
      <c r="J644" s="314"/>
      <c r="K644" s="314"/>
      <c r="L644" s="314"/>
      <c r="M644" s="314"/>
      <c r="N644" s="314"/>
      <c r="O644" s="314"/>
      <c r="P644" s="314"/>
      <c r="Q644" s="314"/>
      <c r="R644" s="314"/>
      <c r="S644" s="314"/>
      <c r="T644" s="314"/>
      <c r="U644" s="314"/>
      <c r="V644" s="314"/>
    </row>
    <row r="645" spans="1:22" ht="14.25" customHeight="1" x14ac:dyDescent="0.2">
      <c r="A645" s="314"/>
      <c r="B645" s="314"/>
      <c r="C645" s="314"/>
      <c r="D645" s="314"/>
      <c r="E645" s="314"/>
      <c r="F645" s="314"/>
      <c r="G645" s="324"/>
      <c r="H645" s="314"/>
      <c r="I645" s="314"/>
      <c r="J645" s="314"/>
      <c r="K645" s="314"/>
      <c r="L645" s="314"/>
      <c r="M645" s="314"/>
      <c r="N645" s="314"/>
      <c r="O645" s="314"/>
      <c r="P645" s="314"/>
      <c r="Q645" s="314"/>
      <c r="R645" s="314"/>
      <c r="S645" s="314"/>
      <c r="T645" s="314"/>
      <c r="U645" s="314"/>
      <c r="V645" s="314"/>
    </row>
    <row r="646" spans="1:22" ht="14.25" customHeight="1" x14ac:dyDescent="0.2">
      <c r="A646" s="314"/>
      <c r="B646" s="314"/>
      <c r="C646" s="314"/>
      <c r="D646" s="314"/>
      <c r="E646" s="314"/>
      <c r="F646" s="314"/>
      <c r="G646" s="324"/>
      <c r="H646" s="314"/>
      <c r="I646" s="314"/>
      <c r="J646" s="314"/>
      <c r="K646" s="314"/>
      <c r="L646" s="314"/>
      <c r="M646" s="314"/>
      <c r="N646" s="314"/>
      <c r="O646" s="314"/>
      <c r="P646" s="314"/>
      <c r="Q646" s="314"/>
      <c r="R646" s="314"/>
      <c r="S646" s="314"/>
      <c r="T646" s="314"/>
      <c r="U646" s="314"/>
      <c r="V646" s="314"/>
    </row>
    <row r="647" spans="1:22" ht="14.25" customHeight="1" x14ac:dyDescent="0.2">
      <c r="A647" s="314"/>
      <c r="B647" s="314"/>
      <c r="C647" s="314"/>
      <c r="D647" s="314"/>
      <c r="E647" s="314"/>
      <c r="F647" s="314"/>
      <c r="G647" s="324"/>
      <c r="H647" s="314"/>
      <c r="I647" s="314"/>
      <c r="J647" s="314"/>
      <c r="K647" s="314"/>
      <c r="L647" s="314"/>
      <c r="M647" s="314"/>
      <c r="N647" s="314"/>
      <c r="O647" s="314"/>
      <c r="P647" s="314"/>
      <c r="Q647" s="314"/>
      <c r="R647" s="314"/>
      <c r="S647" s="314"/>
      <c r="T647" s="314"/>
      <c r="U647" s="314"/>
      <c r="V647" s="314"/>
    </row>
    <row r="648" spans="1:22" ht="14.25" customHeight="1" x14ac:dyDescent="0.2">
      <c r="A648" s="314"/>
      <c r="B648" s="314"/>
      <c r="C648" s="314"/>
      <c r="D648" s="314"/>
      <c r="E648" s="314"/>
      <c r="F648" s="314"/>
      <c r="G648" s="324"/>
      <c r="H648" s="314"/>
      <c r="I648" s="314"/>
      <c r="J648" s="314"/>
      <c r="K648" s="314"/>
      <c r="L648" s="314"/>
      <c r="M648" s="314"/>
      <c r="N648" s="314"/>
      <c r="O648" s="314"/>
      <c r="P648" s="314"/>
      <c r="Q648" s="314"/>
      <c r="R648" s="314"/>
      <c r="S648" s="314"/>
      <c r="T648" s="314"/>
      <c r="U648" s="314"/>
      <c r="V648" s="314"/>
    </row>
    <row r="649" spans="1:22" ht="14.25" customHeight="1" x14ac:dyDescent="0.2">
      <c r="A649" s="314"/>
      <c r="B649" s="314"/>
      <c r="C649" s="314"/>
      <c r="D649" s="314"/>
      <c r="E649" s="314"/>
      <c r="F649" s="314"/>
      <c r="G649" s="324"/>
      <c r="H649" s="314"/>
      <c r="I649" s="314"/>
      <c r="J649" s="314"/>
      <c r="K649" s="314"/>
      <c r="L649" s="314"/>
      <c r="M649" s="314"/>
      <c r="N649" s="314"/>
      <c r="O649" s="314"/>
      <c r="P649" s="314"/>
      <c r="Q649" s="314"/>
      <c r="R649" s="314"/>
      <c r="S649" s="314"/>
      <c r="T649" s="314"/>
      <c r="U649" s="314"/>
      <c r="V649" s="314"/>
    </row>
    <row r="650" spans="1:22" ht="14.25" customHeight="1" x14ac:dyDescent="0.2">
      <c r="A650" s="314"/>
      <c r="B650" s="314"/>
      <c r="C650" s="314"/>
      <c r="D650" s="314"/>
      <c r="E650" s="314"/>
      <c r="F650" s="314"/>
      <c r="G650" s="324"/>
      <c r="H650" s="314"/>
      <c r="I650" s="314"/>
      <c r="J650" s="314"/>
      <c r="K650" s="314"/>
      <c r="L650" s="314"/>
      <c r="M650" s="314"/>
      <c r="N650" s="314"/>
      <c r="O650" s="314"/>
      <c r="P650" s="314"/>
      <c r="Q650" s="314"/>
      <c r="R650" s="314"/>
      <c r="S650" s="314"/>
      <c r="T650" s="314"/>
      <c r="U650" s="314"/>
      <c r="V650" s="314"/>
    </row>
    <row r="651" spans="1:22" ht="14.25" customHeight="1" x14ac:dyDescent="0.2">
      <c r="A651" s="314"/>
      <c r="B651" s="314"/>
      <c r="C651" s="314"/>
      <c r="D651" s="314"/>
      <c r="E651" s="314"/>
      <c r="F651" s="314"/>
      <c r="G651" s="324"/>
      <c r="H651" s="314"/>
      <c r="I651" s="314"/>
      <c r="J651" s="314"/>
      <c r="K651" s="314"/>
      <c r="L651" s="314"/>
      <c r="M651" s="314"/>
      <c r="N651" s="314"/>
      <c r="O651" s="314"/>
      <c r="P651" s="314"/>
      <c r="Q651" s="314"/>
      <c r="R651" s="314"/>
      <c r="S651" s="314"/>
      <c r="T651" s="314"/>
      <c r="U651" s="314"/>
      <c r="V651" s="314"/>
    </row>
    <row r="652" spans="1:22" ht="14.25" customHeight="1" x14ac:dyDescent="0.2">
      <c r="A652" s="314"/>
      <c r="B652" s="314"/>
      <c r="C652" s="314"/>
      <c r="D652" s="314"/>
      <c r="E652" s="314"/>
      <c r="F652" s="314"/>
      <c r="G652" s="324"/>
      <c r="H652" s="314"/>
      <c r="I652" s="314"/>
      <c r="J652" s="314"/>
      <c r="K652" s="314"/>
      <c r="L652" s="314"/>
      <c r="M652" s="314"/>
      <c r="N652" s="314"/>
      <c r="O652" s="314"/>
      <c r="P652" s="314"/>
      <c r="Q652" s="314"/>
      <c r="R652" s="314"/>
      <c r="S652" s="314"/>
      <c r="T652" s="314"/>
      <c r="U652" s="314"/>
      <c r="V652" s="314"/>
    </row>
    <row r="653" spans="1:22" ht="14.25" customHeight="1" x14ac:dyDescent="0.2">
      <c r="A653" s="314"/>
      <c r="B653" s="314"/>
      <c r="C653" s="314"/>
      <c r="D653" s="314"/>
      <c r="E653" s="314"/>
      <c r="F653" s="314"/>
      <c r="G653" s="324"/>
      <c r="H653" s="314"/>
      <c r="I653" s="314"/>
      <c r="J653" s="314"/>
      <c r="K653" s="314"/>
      <c r="L653" s="314"/>
      <c r="M653" s="314"/>
      <c r="N653" s="314"/>
      <c r="O653" s="314"/>
      <c r="P653" s="314"/>
      <c r="Q653" s="314"/>
      <c r="R653" s="314"/>
      <c r="S653" s="314"/>
      <c r="T653" s="314"/>
      <c r="U653" s="314"/>
      <c r="V653" s="314"/>
    </row>
    <row r="654" spans="1:22" ht="14.25" customHeight="1" x14ac:dyDescent="0.2">
      <c r="A654" s="314"/>
      <c r="B654" s="314"/>
      <c r="C654" s="314"/>
      <c r="D654" s="314"/>
      <c r="E654" s="314"/>
      <c r="F654" s="314"/>
      <c r="G654" s="324"/>
      <c r="H654" s="314"/>
      <c r="I654" s="314"/>
      <c r="J654" s="314"/>
      <c r="K654" s="314"/>
      <c r="L654" s="314"/>
      <c r="M654" s="314"/>
      <c r="N654" s="314"/>
      <c r="O654" s="314"/>
      <c r="P654" s="314"/>
      <c r="Q654" s="314"/>
      <c r="R654" s="314"/>
      <c r="S654" s="314"/>
      <c r="T654" s="314"/>
      <c r="U654" s="314"/>
      <c r="V654" s="314"/>
    </row>
    <row r="655" spans="1:22" ht="14.25" customHeight="1" x14ac:dyDescent="0.2">
      <c r="A655" s="314"/>
      <c r="B655" s="314"/>
      <c r="C655" s="314"/>
      <c r="D655" s="314"/>
      <c r="E655" s="314"/>
      <c r="F655" s="314"/>
      <c r="G655" s="324"/>
      <c r="H655" s="314"/>
      <c r="I655" s="314"/>
      <c r="J655" s="314"/>
      <c r="K655" s="314"/>
      <c r="L655" s="314"/>
      <c r="M655" s="314"/>
      <c r="N655" s="314"/>
      <c r="O655" s="314"/>
      <c r="P655" s="314"/>
      <c r="Q655" s="314"/>
      <c r="R655" s="314"/>
      <c r="S655" s="314"/>
      <c r="T655" s="314"/>
      <c r="U655" s="314"/>
      <c r="V655" s="314"/>
    </row>
    <row r="656" spans="1:22" ht="14.25" customHeight="1" x14ac:dyDescent="0.2">
      <c r="A656" s="314"/>
      <c r="B656" s="314"/>
      <c r="C656" s="314"/>
      <c r="D656" s="314"/>
      <c r="E656" s="314"/>
      <c r="F656" s="314"/>
      <c r="G656" s="324"/>
      <c r="H656" s="314"/>
      <c r="I656" s="314"/>
      <c r="J656" s="314"/>
      <c r="K656" s="314"/>
      <c r="L656" s="314"/>
      <c r="M656" s="314"/>
      <c r="N656" s="314"/>
      <c r="O656" s="314"/>
      <c r="P656" s="314"/>
      <c r="Q656" s="314"/>
      <c r="R656" s="314"/>
      <c r="S656" s="314"/>
      <c r="T656" s="314"/>
      <c r="U656" s="314"/>
      <c r="V656" s="314"/>
    </row>
    <row r="657" spans="1:22" ht="14.25" customHeight="1" x14ac:dyDescent="0.2">
      <c r="A657" s="314"/>
      <c r="B657" s="314"/>
      <c r="C657" s="314"/>
      <c r="D657" s="314"/>
      <c r="E657" s="314"/>
      <c r="F657" s="314"/>
      <c r="G657" s="324"/>
      <c r="H657" s="314"/>
      <c r="I657" s="314"/>
      <c r="J657" s="314"/>
      <c r="K657" s="314"/>
      <c r="L657" s="314"/>
      <c r="M657" s="314"/>
      <c r="N657" s="314"/>
      <c r="O657" s="314"/>
      <c r="P657" s="314"/>
      <c r="Q657" s="314"/>
      <c r="R657" s="314"/>
      <c r="S657" s="314"/>
      <c r="T657" s="314"/>
      <c r="U657" s="314"/>
      <c r="V657" s="314"/>
    </row>
    <row r="658" spans="1:22" ht="14.25" customHeight="1" x14ac:dyDescent="0.2">
      <c r="A658" s="314"/>
      <c r="B658" s="314"/>
      <c r="C658" s="314"/>
      <c r="D658" s="314"/>
      <c r="E658" s="314"/>
      <c r="F658" s="314"/>
      <c r="G658" s="324"/>
      <c r="H658" s="314"/>
      <c r="I658" s="314"/>
      <c r="J658" s="314"/>
      <c r="K658" s="314"/>
      <c r="L658" s="314"/>
      <c r="M658" s="314"/>
      <c r="N658" s="314"/>
      <c r="O658" s="314"/>
      <c r="P658" s="314"/>
      <c r="Q658" s="314"/>
      <c r="R658" s="314"/>
      <c r="S658" s="314"/>
      <c r="T658" s="314"/>
      <c r="U658" s="314"/>
      <c r="V658" s="314"/>
    </row>
    <row r="659" spans="1:22" ht="14.25" customHeight="1" x14ac:dyDescent="0.2">
      <c r="A659" s="314"/>
      <c r="B659" s="314"/>
      <c r="C659" s="314"/>
      <c r="D659" s="314"/>
      <c r="E659" s="314"/>
      <c r="F659" s="314"/>
      <c r="G659" s="324"/>
      <c r="H659" s="314"/>
      <c r="I659" s="314"/>
      <c r="J659" s="314"/>
      <c r="K659" s="314"/>
      <c r="L659" s="314"/>
      <c r="M659" s="314"/>
      <c r="N659" s="314"/>
      <c r="O659" s="314"/>
      <c r="P659" s="314"/>
      <c r="Q659" s="314"/>
      <c r="R659" s="314"/>
      <c r="S659" s="314"/>
      <c r="T659" s="314"/>
      <c r="U659" s="314"/>
      <c r="V659" s="314"/>
    </row>
    <row r="660" spans="1:22" ht="14.25" customHeight="1" x14ac:dyDescent="0.2">
      <c r="A660" s="314"/>
      <c r="B660" s="314"/>
      <c r="C660" s="314"/>
      <c r="D660" s="314"/>
      <c r="E660" s="314"/>
      <c r="F660" s="314"/>
      <c r="G660" s="324"/>
      <c r="H660" s="314"/>
      <c r="I660" s="314"/>
      <c r="J660" s="314"/>
      <c r="K660" s="314"/>
      <c r="L660" s="314"/>
      <c r="M660" s="314"/>
      <c r="N660" s="314"/>
      <c r="O660" s="314"/>
      <c r="P660" s="314"/>
      <c r="Q660" s="314"/>
      <c r="R660" s="314"/>
      <c r="S660" s="314"/>
      <c r="T660" s="314"/>
      <c r="U660" s="314"/>
      <c r="V660" s="314"/>
    </row>
    <row r="661" spans="1:22" ht="14.25" customHeight="1" x14ac:dyDescent="0.2">
      <c r="A661" s="314"/>
      <c r="B661" s="314"/>
      <c r="C661" s="314"/>
      <c r="D661" s="314"/>
      <c r="E661" s="314"/>
      <c r="F661" s="314"/>
      <c r="G661" s="324"/>
      <c r="H661" s="314"/>
      <c r="I661" s="314"/>
      <c r="J661" s="314"/>
      <c r="K661" s="314"/>
      <c r="L661" s="314"/>
      <c r="M661" s="314"/>
      <c r="N661" s="314"/>
      <c r="O661" s="314"/>
      <c r="P661" s="314"/>
      <c r="Q661" s="314"/>
      <c r="R661" s="314"/>
      <c r="S661" s="314"/>
      <c r="T661" s="314"/>
      <c r="U661" s="314"/>
      <c r="V661" s="314"/>
    </row>
    <row r="662" spans="1:22" ht="14.25" customHeight="1" x14ac:dyDescent="0.2">
      <c r="A662" s="314"/>
      <c r="B662" s="314"/>
      <c r="C662" s="314"/>
      <c r="D662" s="314"/>
      <c r="E662" s="314"/>
      <c r="F662" s="314"/>
      <c r="G662" s="324"/>
      <c r="H662" s="314"/>
      <c r="I662" s="314"/>
      <c r="J662" s="314"/>
      <c r="K662" s="314"/>
      <c r="L662" s="314"/>
      <c r="M662" s="314"/>
      <c r="N662" s="314"/>
      <c r="O662" s="314"/>
      <c r="P662" s="314"/>
      <c r="Q662" s="314"/>
      <c r="R662" s="314"/>
      <c r="S662" s="314"/>
      <c r="T662" s="314"/>
      <c r="U662" s="314"/>
      <c r="V662" s="314"/>
    </row>
    <row r="663" spans="1:22" ht="14.25" customHeight="1" x14ac:dyDescent="0.2">
      <c r="A663" s="314"/>
      <c r="B663" s="314"/>
      <c r="C663" s="314"/>
      <c r="D663" s="314"/>
      <c r="E663" s="314"/>
      <c r="F663" s="314"/>
      <c r="G663" s="324"/>
      <c r="H663" s="314"/>
      <c r="I663" s="314"/>
      <c r="J663" s="314"/>
      <c r="K663" s="314"/>
      <c r="L663" s="314"/>
      <c r="M663" s="314"/>
      <c r="N663" s="314"/>
      <c r="O663" s="314"/>
      <c r="P663" s="314"/>
      <c r="Q663" s="314"/>
      <c r="R663" s="314"/>
      <c r="S663" s="314"/>
      <c r="T663" s="314"/>
      <c r="U663" s="314"/>
      <c r="V663" s="314"/>
    </row>
    <row r="664" spans="1:22" ht="14.25" customHeight="1" x14ac:dyDescent="0.2">
      <c r="A664" s="314"/>
      <c r="B664" s="314"/>
      <c r="C664" s="314"/>
      <c r="D664" s="314"/>
      <c r="E664" s="314"/>
      <c r="F664" s="314"/>
      <c r="G664" s="324"/>
      <c r="H664" s="314"/>
      <c r="I664" s="314"/>
      <c r="J664" s="314"/>
      <c r="K664" s="314"/>
      <c r="L664" s="314"/>
      <c r="M664" s="314"/>
      <c r="N664" s="314"/>
      <c r="O664" s="314"/>
      <c r="P664" s="314"/>
      <c r="Q664" s="314"/>
      <c r="R664" s="314"/>
      <c r="S664" s="314"/>
      <c r="T664" s="314"/>
      <c r="U664" s="314"/>
      <c r="V664" s="314"/>
    </row>
    <row r="665" spans="1:22" ht="14.25" customHeight="1" x14ac:dyDescent="0.2">
      <c r="A665" s="314"/>
      <c r="B665" s="314"/>
      <c r="C665" s="314"/>
      <c r="D665" s="314"/>
      <c r="E665" s="314"/>
      <c r="F665" s="314"/>
      <c r="G665" s="324"/>
      <c r="H665" s="314"/>
      <c r="I665" s="314"/>
      <c r="J665" s="314"/>
      <c r="K665" s="314"/>
      <c r="L665" s="314"/>
      <c r="M665" s="314"/>
      <c r="N665" s="314"/>
      <c r="O665" s="314"/>
      <c r="P665" s="314"/>
      <c r="Q665" s="314"/>
      <c r="R665" s="314"/>
      <c r="S665" s="314"/>
      <c r="T665" s="314"/>
      <c r="U665" s="314"/>
      <c r="V665" s="314"/>
    </row>
    <row r="666" spans="1:22" ht="14.25" customHeight="1" x14ac:dyDescent="0.2">
      <c r="A666" s="314"/>
      <c r="B666" s="314"/>
      <c r="C666" s="314"/>
      <c r="D666" s="314"/>
      <c r="E666" s="314"/>
      <c r="F666" s="314"/>
      <c r="G666" s="324"/>
      <c r="H666" s="314"/>
      <c r="I666" s="314"/>
      <c r="J666" s="314"/>
      <c r="K666" s="314"/>
      <c r="L666" s="314"/>
      <c r="M666" s="314"/>
      <c r="N666" s="314"/>
      <c r="O666" s="314"/>
      <c r="P666" s="314"/>
      <c r="Q666" s="314"/>
      <c r="R666" s="314"/>
      <c r="S666" s="314"/>
      <c r="T666" s="314"/>
      <c r="U666" s="314"/>
      <c r="V666" s="314"/>
    </row>
    <row r="667" spans="1:22" ht="14.25" customHeight="1" x14ac:dyDescent="0.2">
      <c r="A667" s="314"/>
      <c r="B667" s="314"/>
      <c r="C667" s="314"/>
      <c r="D667" s="314"/>
      <c r="E667" s="314"/>
      <c r="F667" s="314"/>
      <c r="G667" s="324"/>
      <c r="H667" s="314"/>
      <c r="I667" s="314"/>
      <c r="J667" s="314"/>
      <c r="K667" s="314"/>
      <c r="L667" s="314"/>
      <c r="M667" s="314"/>
      <c r="N667" s="314"/>
      <c r="O667" s="314"/>
      <c r="P667" s="314"/>
      <c r="Q667" s="314"/>
      <c r="R667" s="314"/>
      <c r="S667" s="314"/>
      <c r="T667" s="314"/>
      <c r="U667" s="314"/>
      <c r="V667" s="314"/>
    </row>
    <row r="668" spans="1:22" ht="14.25" customHeight="1" x14ac:dyDescent="0.2">
      <c r="A668" s="314"/>
      <c r="B668" s="314"/>
      <c r="C668" s="314"/>
      <c r="D668" s="314"/>
      <c r="E668" s="314"/>
      <c r="F668" s="314"/>
      <c r="G668" s="324"/>
      <c r="H668" s="314"/>
      <c r="I668" s="314"/>
      <c r="J668" s="314"/>
      <c r="K668" s="314"/>
      <c r="L668" s="314"/>
      <c r="M668" s="314"/>
      <c r="N668" s="314"/>
      <c r="O668" s="314"/>
      <c r="P668" s="314"/>
      <c r="Q668" s="314"/>
      <c r="R668" s="314"/>
      <c r="S668" s="314"/>
      <c r="T668" s="314"/>
      <c r="U668" s="314"/>
      <c r="V668" s="314"/>
    </row>
    <row r="669" spans="1:22" ht="14.25" customHeight="1" x14ac:dyDescent="0.2">
      <c r="A669" s="314"/>
      <c r="B669" s="314"/>
      <c r="C669" s="314"/>
      <c r="D669" s="314"/>
      <c r="E669" s="314"/>
      <c r="F669" s="314"/>
      <c r="G669" s="324"/>
      <c r="H669" s="314"/>
      <c r="I669" s="314"/>
      <c r="J669" s="314"/>
      <c r="K669" s="314"/>
      <c r="L669" s="314"/>
      <c r="M669" s="314"/>
      <c r="N669" s="314"/>
      <c r="O669" s="314"/>
      <c r="P669" s="314"/>
      <c r="Q669" s="314"/>
      <c r="R669" s="314"/>
      <c r="S669" s="314"/>
      <c r="T669" s="314"/>
      <c r="U669" s="314"/>
      <c r="V669" s="314"/>
    </row>
    <row r="670" spans="1:22" ht="14.25" customHeight="1" x14ac:dyDescent="0.2">
      <c r="A670" s="314"/>
      <c r="B670" s="314"/>
      <c r="C670" s="314"/>
      <c r="D670" s="314"/>
      <c r="E670" s="314"/>
      <c r="F670" s="314"/>
      <c r="G670" s="324"/>
      <c r="H670" s="314"/>
      <c r="I670" s="314"/>
      <c r="J670" s="314"/>
      <c r="K670" s="314"/>
      <c r="L670" s="314"/>
      <c r="M670" s="314"/>
      <c r="N670" s="314"/>
      <c r="O670" s="314"/>
      <c r="P670" s="314"/>
      <c r="Q670" s="314"/>
      <c r="R670" s="314"/>
      <c r="S670" s="314"/>
      <c r="T670" s="314"/>
      <c r="U670" s="314"/>
      <c r="V670" s="314"/>
    </row>
    <row r="671" spans="1:22" ht="14.25" customHeight="1" x14ac:dyDescent="0.2">
      <c r="A671" s="314"/>
      <c r="B671" s="314"/>
      <c r="C671" s="314"/>
      <c r="D671" s="314"/>
      <c r="E671" s="314"/>
      <c r="F671" s="314"/>
      <c r="G671" s="324"/>
      <c r="H671" s="314"/>
      <c r="I671" s="314"/>
      <c r="J671" s="314"/>
      <c r="K671" s="314"/>
      <c r="L671" s="314"/>
      <c r="M671" s="314"/>
      <c r="N671" s="314"/>
      <c r="O671" s="314"/>
      <c r="P671" s="314"/>
      <c r="Q671" s="314"/>
      <c r="R671" s="314"/>
      <c r="S671" s="314"/>
      <c r="T671" s="314"/>
      <c r="U671" s="314"/>
      <c r="V671" s="314"/>
    </row>
    <row r="672" spans="1:22" ht="14.25" customHeight="1" x14ac:dyDescent="0.2">
      <c r="A672" s="314"/>
      <c r="B672" s="314"/>
      <c r="C672" s="314"/>
      <c r="D672" s="314"/>
      <c r="E672" s="314"/>
      <c r="F672" s="314"/>
      <c r="G672" s="324"/>
      <c r="H672" s="314"/>
      <c r="I672" s="314"/>
      <c r="J672" s="314"/>
      <c r="K672" s="314"/>
      <c r="L672" s="314"/>
      <c r="M672" s="314"/>
      <c r="N672" s="314"/>
      <c r="O672" s="314"/>
      <c r="P672" s="314"/>
      <c r="Q672" s="314"/>
      <c r="R672" s="314"/>
      <c r="S672" s="314"/>
      <c r="T672" s="314"/>
      <c r="U672" s="314"/>
      <c r="V672" s="314"/>
    </row>
    <row r="673" spans="1:22" ht="14.25" customHeight="1" x14ac:dyDescent="0.2">
      <c r="A673" s="314"/>
      <c r="B673" s="314"/>
      <c r="C673" s="314"/>
      <c r="D673" s="314"/>
      <c r="E673" s="314"/>
      <c r="F673" s="314"/>
      <c r="G673" s="324"/>
      <c r="H673" s="314"/>
      <c r="I673" s="314"/>
      <c r="J673" s="314"/>
      <c r="K673" s="314"/>
      <c r="L673" s="314"/>
      <c r="M673" s="314"/>
      <c r="N673" s="314"/>
      <c r="O673" s="314"/>
      <c r="P673" s="314"/>
      <c r="Q673" s="314"/>
      <c r="R673" s="314"/>
      <c r="S673" s="314"/>
      <c r="T673" s="314"/>
      <c r="U673" s="314"/>
      <c r="V673" s="314"/>
    </row>
    <row r="674" spans="1:22" ht="14.25" customHeight="1" x14ac:dyDescent="0.2">
      <c r="A674" s="314"/>
      <c r="B674" s="314"/>
      <c r="C674" s="314"/>
      <c r="D674" s="314"/>
      <c r="E674" s="314"/>
      <c r="F674" s="314"/>
      <c r="G674" s="324"/>
      <c r="H674" s="314"/>
      <c r="I674" s="314"/>
      <c r="J674" s="314"/>
      <c r="K674" s="314"/>
      <c r="L674" s="314"/>
      <c r="M674" s="314"/>
      <c r="N674" s="314"/>
      <c r="O674" s="314"/>
      <c r="P674" s="314"/>
      <c r="Q674" s="314"/>
      <c r="R674" s="314"/>
      <c r="S674" s="314"/>
      <c r="T674" s="314"/>
      <c r="U674" s="314"/>
      <c r="V674" s="314"/>
    </row>
    <row r="675" spans="1:22" ht="14.25" customHeight="1" x14ac:dyDescent="0.2">
      <c r="A675" s="314"/>
      <c r="B675" s="314"/>
      <c r="C675" s="314"/>
      <c r="D675" s="314"/>
      <c r="E675" s="314"/>
      <c r="F675" s="314"/>
      <c r="G675" s="324"/>
      <c r="H675" s="314"/>
      <c r="I675" s="314"/>
      <c r="J675" s="314"/>
      <c r="K675" s="314"/>
      <c r="L675" s="314"/>
      <c r="M675" s="314"/>
      <c r="N675" s="314"/>
      <c r="O675" s="314"/>
      <c r="P675" s="314"/>
      <c r="Q675" s="314"/>
      <c r="R675" s="314"/>
      <c r="S675" s="314"/>
      <c r="T675" s="314"/>
      <c r="U675" s="314"/>
      <c r="V675" s="314"/>
    </row>
    <row r="676" spans="1:22" ht="14.25" customHeight="1" x14ac:dyDescent="0.2">
      <c r="A676" s="314"/>
      <c r="B676" s="314"/>
      <c r="C676" s="314"/>
      <c r="D676" s="314"/>
      <c r="E676" s="314"/>
      <c r="F676" s="314"/>
      <c r="G676" s="324"/>
      <c r="H676" s="314"/>
      <c r="I676" s="314"/>
      <c r="J676" s="314"/>
      <c r="K676" s="314"/>
      <c r="L676" s="314"/>
      <c r="M676" s="314"/>
      <c r="N676" s="314"/>
      <c r="O676" s="314"/>
      <c r="P676" s="314"/>
      <c r="Q676" s="314"/>
      <c r="R676" s="314"/>
      <c r="S676" s="314"/>
      <c r="T676" s="314"/>
      <c r="U676" s="314"/>
      <c r="V676" s="314"/>
    </row>
    <row r="677" spans="1:22" ht="14.25" customHeight="1" x14ac:dyDescent="0.2">
      <c r="A677" s="314"/>
      <c r="B677" s="314"/>
      <c r="C677" s="314"/>
      <c r="D677" s="314"/>
      <c r="E677" s="314"/>
      <c r="F677" s="314"/>
      <c r="G677" s="324"/>
      <c r="H677" s="314"/>
      <c r="I677" s="314"/>
      <c r="J677" s="314"/>
      <c r="K677" s="314"/>
      <c r="L677" s="314"/>
      <c r="M677" s="314"/>
      <c r="N677" s="314"/>
      <c r="O677" s="314"/>
      <c r="P677" s="314"/>
      <c r="Q677" s="314"/>
      <c r="R677" s="314"/>
      <c r="S677" s="314"/>
      <c r="T677" s="314"/>
      <c r="U677" s="314"/>
      <c r="V677" s="314"/>
    </row>
    <row r="678" spans="1:22" ht="14.25" customHeight="1" x14ac:dyDescent="0.2">
      <c r="A678" s="314"/>
      <c r="B678" s="314"/>
      <c r="C678" s="314"/>
      <c r="D678" s="314"/>
      <c r="E678" s="314"/>
      <c r="F678" s="314"/>
      <c r="G678" s="324"/>
      <c r="H678" s="314"/>
      <c r="I678" s="314"/>
      <c r="J678" s="314"/>
      <c r="K678" s="314"/>
      <c r="L678" s="314"/>
      <c r="M678" s="314"/>
      <c r="N678" s="314"/>
      <c r="O678" s="314"/>
      <c r="P678" s="314"/>
      <c r="Q678" s="314"/>
      <c r="R678" s="314"/>
      <c r="S678" s="314"/>
      <c r="T678" s="314"/>
      <c r="U678" s="314"/>
      <c r="V678" s="314"/>
    </row>
    <row r="679" spans="1:22" ht="14.25" customHeight="1" x14ac:dyDescent="0.2">
      <c r="A679" s="314"/>
      <c r="B679" s="314"/>
      <c r="C679" s="314"/>
      <c r="D679" s="314"/>
      <c r="E679" s="314"/>
      <c r="F679" s="314"/>
      <c r="G679" s="324"/>
      <c r="H679" s="314"/>
      <c r="I679" s="314"/>
      <c r="J679" s="314"/>
      <c r="K679" s="314"/>
      <c r="L679" s="314"/>
      <c r="M679" s="314"/>
      <c r="N679" s="314"/>
      <c r="O679" s="314"/>
      <c r="P679" s="314"/>
      <c r="Q679" s="314"/>
      <c r="R679" s="314"/>
      <c r="S679" s="314"/>
      <c r="T679" s="314"/>
      <c r="U679" s="314"/>
      <c r="V679" s="314"/>
    </row>
    <row r="680" spans="1:22" ht="14.25" customHeight="1" x14ac:dyDescent="0.2">
      <c r="A680" s="314"/>
      <c r="B680" s="314"/>
      <c r="C680" s="314"/>
      <c r="D680" s="314"/>
      <c r="E680" s="314"/>
      <c r="F680" s="314"/>
      <c r="G680" s="324"/>
      <c r="H680" s="314"/>
      <c r="I680" s="314"/>
      <c r="J680" s="314"/>
      <c r="K680" s="314"/>
      <c r="L680" s="314"/>
      <c r="M680" s="314"/>
      <c r="N680" s="314"/>
      <c r="O680" s="314"/>
      <c r="P680" s="314"/>
      <c r="Q680" s="314"/>
      <c r="R680" s="314"/>
      <c r="S680" s="314"/>
      <c r="T680" s="314"/>
      <c r="U680" s="314"/>
      <c r="V680" s="314"/>
    </row>
    <row r="681" spans="1:22" ht="14.25" customHeight="1" x14ac:dyDescent="0.2">
      <c r="A681" s="314"/>
      <c r="B681" s="314"/>
      <c r="C681" s="314"/>
      <c r="D681" s="314"/>
      <c r="E681" s="314"/>
      <c r="F681" s="314"/>
      <c r="G681" s="324"/>
      <c r="H681" s="314"/>
      <c r="I681" s="314"/>
      <c r="J681" s="314"/>
      <c r="K681" s="314"/>
      <c r="L681" s="314"/>
      <c r="M681" s="314"/>
      <c r="N681" s="314"/>
      <c r="O681" s="314"/>
      <c r="P681" s="314"/>
      <c r="Q681" s="314"/>
      <c r="R681" s="314"/>
      <c r="S681" s="314"/>
      <c r="T681" s="314"/>
      <c r="U681" s="314"/>
      <c r="V681" s="314"/>
    </row>
    <row r="682" spans="1:22" ht="14.25" customHeight="1" x14ac:dyDescent="0.2">
      <c r="A682" s="314"/>
      <c r="B682" s="314"/>
      <c r="C682" s="314"/>
      <c r="D682" s="314"/>
      <c r="E682" s="314"/>
      <c r="F682" s="314"/>
      <c r="G682" s="324"/>
      <c r="H682" s="314"/>
      <c r="I682" s="314"/>
      <c r="J682" s="314"/>
      <c r="K682" s="314"/>
      <c r="L682" s="314"/>
      <c r="M682" s="314"/>
      <c r="N682" s="314"/>
      <c r="O682" s="314"/>
      <c r="P682" s="314"/>
      <c r="Q682" s="314"/>
      <c r="R682" s="314"/>
      <c r="S682" s="314"/>
      <c r="T682" s="314"/>
      <c r="U682" s="314"/>
      <c r="V682" s="314"/>
    </row>
    <row r="683" spans="1:22" ht="14.25" customHeight="1" x14ac:dyDescent="0.2">
      <c r="A683" s="314"/>
      <c r="B683" s="314"/>
      <c r="C683" s="314"/>
      <c r="D683" s="314"/>
      <c r="E683" s="314"/>
      <c r="F683" s="314"/>
      <c r="G683" s="324"/>
      <c r="H683" s="314"/>
      <c r="I683" s="314"/>
      <c r="J683" s="314"/>
      <c r="K683" s="314"/>
      <c r="L683" s="314"/>
      <c r="M683" s="314"/>
      <c r="N683" s="314"/>
      <c r="O683" s="314"/>
      <c r="P683" s="314"/>
      <c r="Q683" s="314"/>
      <c r="R683" s="314"/>
      <c r="S683" s="314"/>
      <c r="T683" s="314"/>
      <c r="U683" s="314"/>
      <c r="V683" s="314"/>
    </row>
    <row r="684" spans="1:22" ht="14.25" customHeight="1" x14ac:dyDescent="0.2">
      <c r="A684" s="314"/>
      <c r="B684" s="314"/>
      <c r="C684" s="314"/>
      <c r="D684" s="314"/>
      <c r="E684" s="314"/>
      <c r="F684" s="314"/>
      <c r="G684" s="324"/>
      <c r="H684" s="314"/>
      <c r="I684" s="314"/>
      <c r="J684" s="314"/>
      <c r="K684" s="314"/>
      <c r="L684" s="314"/>
      <c r="M684" s="314"/>
      <c r="N684" s="314"/>
      <c r="O684" s="314"/>
      <c r="P684" s="314"/>
      <c r="Q684" s="314"/>
      <c r="R684" s="314"/>
      <c r="S684" s="314"/>
      <c r="T684" s="314"/>
      <c r="U684" s="314"/>
      <c r="V684" s="314"/>
    </row>
    <row r="685" spans="1:22" ht="14.25" customHeight="1" x14ac:dyDescent="0.2">
      <c r="A685" s="314"/>
      <c r="B685" s="314"/>
      <c r="C685" s="314"/>
      <c r="D685" s="314"/>
      <c r="E685" s="314"/>
      <c r="F685" s="314"/>
      <c r="G685" s="324"/>
      <c r="H685" s="314"/>
      <c r="I685" s="314"/>
      <c r="J685" s="314"/>
      <c r="K685" s="314"/>
      <c r="L685" s="314"/>
      <c r="M685" s="314"/>
      <c r="N685" s="314"/>
      <c r="O685" s="314"/>
      <c r="P685" s="314"/>
      <c r="Q685" s="314"/>
      <c r="R685" s="314"/>
      <c r="S685" s="314"/>
      <c r="T685" s="314"/>
      <c r="U685" s="314"/>
      <c r="V685" s="314"/>
    </row>
    <row r="686" spans="1:22" ht="14.25" customHeight="1" x14ac:dyDescent="0.2">
      <c r="A686" s="314"/>
      <c r="B686" s="314"/>
      <c r="C686" s="314"/>
      <c r="D686" s="314"/>
      <c r="E686" s="314"/>
      <c r="F686" s="314"/>
      <c r="G686" s="324"/>
      <c r="H686" s="314"/>
      <c r="I686" s="314"/>
      <c r="J686" s="314"/>
      <c r="K686" s="314"/>
      <c r="L686" s="314"/>
      <c r="M686" s="314"/>
      <c r="N686" s="314"/>
      <c r="O686" s="314"/>
      <c r="P686" s="314"/>
      <c r="Q686" s="314"/>
      <c r="R686" s="314"/>
      <c r="S686" s="314"/>
      <c r="T686" s="314"/>
      <c r="U686" s="314"/>
      <c r="V686" s="314"/>
    </row>
    <row r="687" spans="1:22" ht="14.25" customHeight="1" x14ac:dyDescent="0.2">
      <c r="A687" s="314"/>
      <c r="B687" s="314"/>
      <c r="C687" s="314"/>
      <c r="D687" s="314"/>
      <c r="E687" s="314"/>
      <c r="F687" s="314"/>
      <c r="G687" s="324"/>
      <c r="H687" s="314"/>
      <c r="I687" s="314"/>
      <c r="J687" s="314"/>
      <c r="K687" s="314"/>
      <c r="L687" s="314"/>
      <c r="M687" s="314"/>
      <c r="N687" s="314"/>
      <c r="O687" s="314"/>
      <c r="P687" s="314"/>
      <c r="Q687" s="314"/>
      <c r="R687" s="314"/>
      <c r="S687" s="314"/>
      <c r="T687" s="314"/>
      <c r="U687" s="314"/>
      <c r="V687" s="314"/>
    </row>
    <row r="688" spans="1:22" ht="14.25" customHeight="1" x14ac:dyDescent="0.2">
      <c r="A688" s="314"/>
      <c r="B688" s="314"/>
      <c r="C688" s="314"/>
      <c r="D688" s="314"/>
      <c r="E688" s="314"/>
      <c r="F688" s="314"/>
      <c r="G688" s="324"/>
      <c r="H688" s="314"/>
      <c r="I688" s="314"/>
      <c r="J688" s="314"/>
      <c r="K688" s="314"/>
      <c r="L688" s="314"/>
      <c r="M688" s="314"/>
      <c r="N688" s="314"/>
      <c r="O688" s="314"/>
      <c r="P688" s="314"/>
      <c r="Q688" s="314"/>
      <c r="R688" s="314"/>
      <c r="S688" s="314"/>
      <c r="T688" s="314"/>
      <c r="U688" s="314"/>
      <c r="V688" s="314"/>
    </row>
    <row r="689" spans="1:22" ht="14.25" customHeight="1" x14ac:dyDescent="0.2">
      <c r="A689" s="314"/>
      <c r="B689" s="314"/>
      <c r="C689" s="314"/>
      <c r="D689" s="314"/>
      <c r="E689" s="314"/>
      <c r="F689" s="314"/>
      <c r="G689" s="324"/>
      <c r="H689" s="314"/>
      <c r="I689" s="314"/>
      <c r="J689" s="314"/>
      <c r="K689" s="314"/>
      <c r="L689" s="314"/>
      <c r="M689" s="314"/>
      <c r="N689" s="314"/>
      <c r="O689" s="314"/>
      <c r="P689" s="314"/>
      <c r="Q689" s="314"/>
      <c r="R689" s="314"/>
      <c r="S689" s="314"/>
      <c r="T689" s="314"/>
      <c r="U689" s="314"/>
      <c r="V689" s="314"/>
    </row>
    <row r="690" spans="1:22" ht="14.25" customHeight="1" x14ac:dyDescent="0.2">
      <c r="A690" s="314"/>
      <c r="B690" s="314"/>
      <c r="C690" s="314"/>
      <c r="D690" s="314"/>
      <c r="E690" s="314"/>
      <c r="F690" s="314"/>
      <c r="G690" s="324"/>
      <c r="H690" s="314"/>
      <c r="I690" s="314"/>
      <c r="J690" s="314"/>
      <c r="K690" s="314"/>
      <c r="L690" s="314"/>
      <c r="M690" s="314"/>
      <c r="N690" s="314"/>
      <c r="O690" s="314"/>
      <c r="P690" s="314"/>
      <c r="Q690" s="314"/>
      <c r="R690" s="314"/>
      <c r="S690" s="314"/>
      <c r="T690" s="314"/>
      <c r="U690" s="314"/>
      <c r="V690" s="314"/>
    </row>
    <row r="691" spans="1:22" ht="14.25" customHeight="1" x14ac:dyDescent="0.2">
      <c r="A691" s="314"/>
      <c r="B691" s="314"/>
      <c r="C691" s="314"/>
      <c r="D691" s="314"/>
      <c r="E691" s="314"/>
      <c r="F691" s="314"/>
      <c r="G691" s="324"/>
      <c r="H691" s="314"/>
      <c r="I691" s="314"/>
      <c r="J691" s="314"/>
      <c r="K691" s="314"/>
      <c r="L691" s="314"/>
      <c r="M691" s="314"/>
      <c r="N691" s="314"/>
      <c r="O691" s="314"/>
      <c r="P691" s="314"/>
      <c r="Q691" s="314"/>
      <c r="R691" s="314"/>
      <c r="S691" s="314"/>
      <c r="T691" s="314"/>
      <c r="U691" s="314"/>
      <c r="V691" s="314"/>
    </row>
    <row r="692" spans="1:22" ht="14.25" customHeight="1" x14ac:dyDescent="0.2">
      <c r="A692" s="314"/>
      <c r="B692" s="314"/>
      <c r="C692" s="314"/>
      <c r="D692" s="314"/>
      <c r="E692" s="314"/>
      <c r="F692" s="314"/>
      <c r="G692" s="324"/>
      <c r="H692" s="314"/>
      <c r="I692" s="314"/>
      <c r="J692" s="314"/>
      <c r="K692" s="314"/>
      <c r="L692" s="314"/>
      <c r="M692" s="314"/>
      <c r="N692" s="314"/>
      <c r="O692" s="314"/>
      <c r="P692" s="314"/>
      <c r="Q692" s="314"/>
      <c r="R692" s="314"/>
      <c r="S692" s="314"/>
      <c r="T692" s="314"/>
      <c r="U692" s="314"/>
      <c r="V692" s="314"/>
    </row>
    <row r="693" spans="1:22" ht="14.25" customHeight="1" x14ac:dyDescent="0.2">
      <c r="A693" s="314"/>
      <c r="B693" s="314"/>
      <c r="C693" s="314"/>
      <c r="D693" s="314"/>
      <c r="E693" s="314"/>
      <c r="F693" s="314"/>
      <c r="G693" s="324"/>
      <c r="H693" s="314"/>
      <c r="I693" s="314"/>
      <c r="J693" s="314"/>
      <c r="K693" s="314"/>
      <c r="L693" s="314"/>
      <c r="M693" s="314"/>
      <c r="N693" s="314"/>
      <c r="O693" s="314"/>
      <c r="P693" s="314"/>
      <c r="Q693" s="314"/>
      <c r="R693" s="314"/>
      <c r="S693" s="314"/>
      <c r="T693" s="314"/>
      <c r="U693" s="314"/>
      <c r="V693" s="314"/>
    </row>
    <row r="694" spans="1:22" ht="14.25" customHeight="1" x14ac:dyDescent="0.2">
      <c r="A694" s="314"/>
      <c r="B694" s="314"/>
      <c r="C694" s="314"/>
      <c r="D694" s="314"/>
      <c r="E694" s="314"/>
      <c r="F694" s="314"/>
      <c r="G694" s="324"/>
      <c r="H694" s="314"/>
      <c r="I694" s="314"/>
      <c r="J694" s="314"/>
      <c r="K694" s="314"/>
      <c r="L694" s="314"/>
      <c r="M694" s="314"/>
      <c r="N694" s="314"/>
      <c r="O694" s="314"/>
      <c r="P694" s="314"/>
      <c r="Q694" s="314"/>
      <c r="R694" s="314"/>
      <c r="S694" s="314"/>
      <c r="T694" s="314"/>
      <c r="U694" s="314"/>
      <c r="V694" s="314"/>
    </row>
    <row r="695" spans="1:22" ht="14.25" customHeight="1" x14ac:dyDescent="0.2">
      <c r="A695" s="314"/>
      <c r="B695" s="314"/>
      <c r="C695" s="314"/>
      <c r="D695" s="314"/>
      <c r="E695" s="314"/>
      <c r="F695" s="314"/>
      <c r="G695" s="324"/>
      <c r="H695" s="314"/>
      <c r="I695" s="314"/>
      <c r="J695" s="314"/>
      <c r="K695" s="314"/>
      <c r="L695" s="314"/>
      <c r="M695" s="314"/>
      <c r="N695" s="314"/>
      <c r="O695" s="314"/>
      <c r="P695" s="314"/>
      <c r="Q695" s="314"/>
      <c r="R695" s="314"/>
      <c r="S695" s="314"/>
      <c r="T695" s="314"/>
      <c r="U695" s="314"/>
      <c r="V695" s="314"/>
    </row>
    <row r="696" spans="1:22" ht="14.25" customHeight="1" x14ac:dyDescent="0.2">
      <c r="A696" s="314"/>
      <c r="B696" s="314"/>
      <c r="C696" s="314"/>
      <c r="D696" s="314"/>
      <c r="E696" s="314"/>
      <c r="F696" s="314"/>
      <c r="G696" s="324"/>
      <c r="H696" s="314"/>
      <c r="I696" s="314"/>
      <c r="J696" s="314"/>
      <c r="K696" s="314"/>
      <c r="L696" s="314"/>
      <c r="M696" s="314"/>
      <c r="N696" s="314"/>
      <c r="O696" s="314"/>
      <c r="P696" s="314"/>
      <c r="Q696" s="314"/>
      <c r="R696" s="314"/>
      <c r="S696" s="314"/>
      <c r="T696" s="314"/>
      <c r="U696" s="314"/>
      <c r="V696" s="314"/>
    </row>
    <row r="697" spans="1:22" ht="14.25" customHeight="1" x14ac:dyDescent="0.2">
      <c r="A697" s="314"/>
      <c r="B697" s="314"/>
      <c r="C697" s="314"/>
      <c r="D697" s="314"/>
      <c r="E697" s="314"/>
      <c r="F697" s="314"/>
      <c r="G697" s="324"/>
      <c r="H697" s="314"/>
      <c r="I697" s="314"/>
      <c r="J697" s="314"/>
      <c r="K697" s="314"/>
      <c r="L697" s="314"/>
      <c r="M697" s="314"/>
      <c r="N697" s="314"/>
      <c r="O697" s="314"/>
      <c r="P697" s="314"/>
      <c r="Q697" s="314"/>
      <c r="R697" s="314"/>
      <c r="S697" s="314"/>
      <c r="T697" s="314"/>
      <c r="U697" s="314"/>
      <c r="V697" s="314"/>
    </row>
    <row r="698" spans="1:22" ht="14.25" customHeight="1" x14ac:dyDescent="0.2">
      <c r="A698" s="314"/>
      <c r="B698" s="314"/>
      <c r="C698" s="314"/>
      <c r="D698" s="314"/>
      <c r="E698" s="314"/>
      <c r="F698" s="314"/>
      <c r="G698" s="324"/>
      <c r="H698" s="314"/>
      <c r="I698" s="314"/>
      <c r="J698" s="314"/>
      <c r="K698" s="314"/>
      <c r="L698" s="314"/>
      <c r="M698" s="314"/>
      <c r="N698" s="314"/>
      <c r="O698" s="314"/>
      <c r="P698" s="314"/>
      <c r="Q698" s="314"/>
      <c r="R698" s="314"/>
      <c r="S698" s="314"/>
      <c r="T698" s="314"/>
      <c r="U698" s="314"/>
      <c r="V698" s="314"/>
    </row>
    <row r="699" spans="1:22" ht="14.25" customHeight="1" x14ac:dyDescent="0.2">
      <c r="A699" s="314"/>
      <c r="B699" s="314"/>
      <c r="C699" s="314"/>
      <c r="D699" s="314"/>
      <c r="E699" s="314"/>
      <c r="F699" s="314"/>
      <c r="G699" s="324"/>
      <c r="H699" s="314"/>
      <c r="I699" s="314"/>
      <c r="J699" s="314"/>
      <c r="K699" s="314"/>
      <c r="L699" s="314"/>
      <c r="M699" s="314"/>
      <c r="N699" s="314"/>
      <c r="O699" s="314"/>
      <c r="P699" s="314"/>
      <c r="Q699" s="314"/>
      <c r="R699" s="314"/>
      <c r="S699" s="314"/>
      <c r="T699" s="314"/>
      <c r="U699" s="314"/>
      <c r="V699" s="314"/>
    </row>
    <row r="700" spans="1:22" ht="14.25" customHeight="1" x14ac:dyDescent="0.2">
      <c r="A700" s="314"/>
      <c r="B700" s="314"/>
      <c r="C700" s="314"/>
      <c r="D700" s="314"/>
      <c r="E700" s="314"/>
      <c r="F700" s="314"/>
      <c r="G700" s="324"/>
      <c r="H700" s="314"/>
      <c r="I700" s="314"/>
      <c r="J700" s="314"/>
      <c r="K700" s="314"/>
      <c r="L700" s="314"/>
      <c r="M700" s="314"/>
      <c r="N700" s="314"/>
      <c r="O700" s="314"/>
      <c r="P700" s="314"/>
      <c r="Q700" s="314"/>
      <c r="R700" s="314"/>
      <c r="S700" s="314"/>
      <c r="T700" s="314"/>
      <c r="U700" s="314"/>
      <c r="V700" s="314"/>
    </row>
    <row r="701" spans="1:22" ht="14.25" customHeight="1" x14ac:dyDescent="0.2">
      <c r="A701" s="314"/>
      <c r="B701" s="314"/>
      <c r="C701" s="314"/>
      <c r="D701" s="314"/>
      <c r="E701" s="314"/>
      <c r="F701" s="314"/>
      <c r="G701" s="324"/>
      <c r="H701" s="314"/>
      <c r="I701" s="314"/>
      <c r="J701" s="314"/>
      <c r="K701" s="314"/>
      <c r="L701" s="314"/>
      <c r="M701" s="314"/>
      <c r="N701" s="314"/>
      <c r="O701" s="314"/>
      <c r="P701" s="314"/>
      <c r="Q701" s="314"/>
      <c r="R701" s="314"/>
      <c r="S701" s="314"/>
      <c r="T701" s="314"/>
      <c r="U701" s="314"/>
      <c r="V701" s="314"/>
    </row>
    <row r="702" spans="1:22" ht="14.25" customHeight="1" x14ac:dyDescent="0.2">
      <c r="A702" s="314"/>
      <c r="B702" s="314"/>
      <c r="C702" s="314"/>
      <c r="D702" s="314"/>
      <c r="E702" s="314"/>
      <c r="F702" s="314"/>
      <c r="G702" s="324"/>
      <c r="H702" s="314"/>
      <c r="I702" s="314"/>
      <c r="J702" s="314"/>
      <c r="K702" s="314"/>
      <c r="L702" s="314"/>
      <c r="M702" s="314"/>
      <c r="N702" s="314"/>
      <c r="O702" s="314"/>
      <c r="P702" s="314"/>
      <c r="Q702" s="314"/>
      <c r="R702" s="314"/>
      <c r="S702" s="314"/>
      <c r="T702" s="314"/>
      <c r="U702" s="314"/>
      <c r="V702" s="314"/>
    </row>
    <row r="703" spans="1:22" ht="14.25" customHeight="1" x14ac:dyDescent="0.2">
      <c r="A703" s="314"/>
      <c r="B703" s="314"/>
      <c r="C703" s="314"/>
      <c r="D703" s="314"/>
      <c r="E703" s="314"/>
      <c r="F703" s="314"/>
      <c r="G703" s="324"/>
      <c r="H703" s="314"/>
      <c r="I703" s="314"/>
      <c r="J703" s="314"/>
      <c r="K703" s="314"/>
      <c r="L703" s="314"/>
      <c r="M703" s="314"/>
      <c r="N703" s="314"/>
      <c r="O703" s="314"/>
      <c r="P703" s="314"/>
      <c r="Q703" s="314"/>
      <c r="R703" s="314"/>
      <c r="S703" s="314"/>
      <c r="T703" s="314"/>
      <c r="U703" s="314"/>
      <c r="V703" s="314"/>
    </row>
    <row r="704" spans="1:22" ht="14.25" customHeight="1" x14ac:dyDescent="0.2">
      <c r="A704" s="314"/>
      <c r="B704" s="314"/>
      <c r="C704" s="314"/>
      <c r="D704" s="314"/>
      <c r="E704" s="314"/>
      <c r="F704" s="314"/>
      <c r="G704" s="324"/>
      <c r="H704" s="314"/>
      <c r="I704" s="314"/>
      <c r="J704" s="314"/>
      <c r="K704" s="314"/>
      <c r="L704" s="314"/>
      <c r="M704" s="314"/>
      <c r="N704" s="314"/>
      <c r="O704" s="314"/>
      <c r="P704" s="314"/>
      <c r="Q704" s="314"/>
      <c r="R704" s="314"/>
      <c r="S704" s="314"/>
      <c r="T704" s="314"/>
      <c r="U704" s="314"/>
      <c r="V704" s="314"/>
    </row>
    <row r="705" spans="1:22" ht="14.25" customHeight="1" x14ac:dyDescent="0.2">
      <c r="A705" s="314"/>
      <c r="B705" s="314"/>
      <c r="C705" s="314"/>
      <c r="D705" s="314"/>
      <c r="E705" s="314"/>
      <c r="F705" s="314"/>
      <c r="G705" s="324"/>
      <c r="H705" s="314"/>
      <c r="I705" s="314"/>
      <c r="J705" s="314"/>
      <c r="K705" s="314"/>
      <c r="L705" s="314"/>
      <c r="M705" s="314"/>
      <c r="N705" s="314"/>
      <c r="O705" s="314"/>
      <c r="P705" s="314"/>
      <c r="Q705" s="314"/>
      <c r="R705" s="314"/>
      <c r="S705" s="314"/>
      <c r="T705" s="314"/>
      <c r="U705" s="314"/>
      <c r="V705" s="314"/>
    </row>
    <row r="706" spans="1:22" ht="14.25" customHeight="1" x14ac:dyDescent="0.2">
      <c r="A706" s="314"/>
      <c r="B706" s="314"/>
      <c r="C706" s="314"/>
      <c r="D706" s="314"/>
      <c r="E706" s="314"/>
      <c r="F706" s="314"/>
      <c r="G706" s="324"/>
      <c r="H706" s="314"/>
      <c r="I706" s="314"/>
      <c r="J706" s="314"/>
      <c r="K706" s="314"/>
      <c r="L706" s="314"/>
      <c r="M706" s="314"/>
      <c r="N706" s="314"/>
      <c r="O706" s="314"/>
      <c r="P706" s="314"/>
      <c r="Q706" s="314"/>
      <c r="R706" s="314"/>
      <c r="S706" s="314"/>
      <c r="T706" s="314"/>
      <c r="U706" s="314"/>
      <c r="V706" s="314"/>
    </row>
    <row r="707" spans="1:22" ht="14.25" customHeight="1" x14ac:dyDescent="0.2">
      <c r="A707" s="314"/>
      <c r="B707" s="314"/>
      <c r="C707" s="314"/>
      <c r="D707" s="314"/>
      <c r="E707" s="314"/>
      <c r="F707" s="314"/>
      <c r="G707" s="324"/>
      <c r="H707" s="314"/>
      <c r="I707" s="314"/>
      <c r="J707" s="314"/>
      <c r="K707" s="314"/>
      <c r="L707" s="314"/>
      <c r="M707" s="314"/>
      <c r="N707" s="314"/>
      <c r="O707" s="314"/>
      <c r="P707" s="314"/>
      <c r="Q707" s="314"/>
      <c r="R707" s="314"/>
      <c r="S707" s="314"/>
      <c r="T707" s="314"/>
      <c r="U707" s="314"/>
      <c r="V707" s="314"/>
    </row>
    <row r="708" spans="1:22" ht="14.25" customHeight="1" x14ac:dyDescent="0.2">
      <c r="A708" s="314"/>
      <c r="B708" s="314"/>
      <c r="C708" s="314"/>
      <c r="D708" s="314"/>
      <c r="E708" s="314"/>
      <c r="F708" s="314"/>
      <c r="G708" s="324"/>
      <c r="H708" s="314"/>
      <c r="I708" s="314"/>
      <c r="J708" s="314"/>
      <c r="K708" s="314"/>
      <c r="L708" s="314"/>
      <c r="M708" s="314"/>
      <c r="N708" s="314"/>
      <c r="O708" s="314"/>
      <c r="P708" s="314"/>
      <c r="Q708" s="314"/>
      <c r="R708" s="314"/>
      <c r="S708" s="314"/>
      <c r="T708" s="314"/>
      <c r="U708" s="314"/>
      <c r="V708" s="314"/>
    </row>
    <row r="709" spans="1:22" ht="14.25" customHeight="1" x14ac:dyDescent="0.2">
      <c r="A709" s="314"/>
      <c r="B709" s="314"/>
      <c r="C709" s="314"/>
      <c r="D709" s="314"/>
      <c r="E709" s="314"/>
      <c r="F709" s="314"/>
      <c r="G709" s="324"/>
      <c r="H709" s="314"/>
      <c r="I709" s="314"/>
      <c r="J709" s="314"/>
      <c r="K709" s="314"/>
      <c r="L709" s="314"/>
      <c r="M709" s="314"/>
      <c r="N709" s="314"/>
      <c r="O709" s="314"/>
      <c r="P709" s="314"/>
      <c r="Q709" s="314"/>
      <c r="R709" s="314"/>
      <c r="S709" s="314"/>
      <c r="T709" s="314"/>
      <c r="U709" s="314"/>
      <c r="V709" s="314"/>
    </row>
    <row r="710" spans="1:22" ht="14.25" customHeight="1" x14ac:dyDescent="0.2">
      <c r="A710" s="314"/>
      <c r="B710" s="314"/>
      <c r="C710" s="314"/>
      <c r="D710" s="314"/>
      <c r="E710" s="314"/>
      <c r="F710" s="314"/>
      <c r="G710" s="324"/>
      <c r="H710" s="314"/>
      <c r="I710" s="314"/>
      <c r="J710" s="314"/>
      <c r="K710" s="314"/>
      <c r="L710" s="314"/>
      <c r="M710" s="314"/>
      <c r="N710" s="314"/>
      <c r="O710" s="314"/>
      <c r="P710" s="314"/>
      <c r="Q710" s="314"/>
      <c r="R710" s="314"/>
      <c r="S710" s="314"/>
      <c r="T710" s="314"/>
      <c r="U710" s="314"/>
      <c r="V710" s="314"/>
    </row>
    <row r="711" spans="1:22" ht="14.25" customHeight="1" x14ac:dyDescent="0.2">
      <c r="A711" s="314"/>
      <c r="B711" s="314"/>
      <c r="C711" s="314"/>
      <c r="D711" s="314"/>
      <c r="E711" s="314"/>
      <c r="F711" s="314"/>
      <c r="G711" s="324"/>
      <c r="H711" s="314"/>
      <c r="I711" s="314"/>
      <c r="J711" s="314"/>
      <c r="K711" s="314"/>
      <c r="L711" s="314"/>
      <c r="M711" s="314"/>
      <c r="N711" s="314"/>
      <c r="O711" s="314"/>
      <c r="P711" s="314"/>
      <c r="Q711" s="314"/>
      <c r="R711" s="314"/>
      <c r="S711" s="314"/>
      <c r="T711" s="314"/>
      <c r="U711" s="314"/>
      <c r="V711" s="314"/>
    </row>
    <row r="712" spans="1:22" ht="14.25" customHeight="1" x14ac:dyDescent="0.2">
      <c r="A712" s="314"/>
      <c r="B712" s="314"/>
      <c r="C712" s="314"/>
      <c r="D712" s="314"/>
      <c r="E712" s="314"/>
      <c r="F712" s="314"/>
      <c r="G712" s="324"/>
      <c r="H712" s="314"/>
      <c r="I712" s="314"/>
      <c r="J712" s="314"/>
      <c r="K712" s="314"/>
      <c r="L712" s="314"/>
      <c r="M712" s="314"/>
      <c r="N712" s="314"/>
      <c r="O712" s="314"/>
      <c r="P712" s="314"/>
      <c r="Q712" s="314"/>
      <c r="R712" s="314"/>
      <c r="S712" s="314"/>
      <c r="T712" s="314"/>
      <c r="U712" s="314"/>
      <c r="V712" s="314"/>
    </row>
    <row r="713" spans="1:22" ht="14.25" customHeight="1" x14ac:dyDescent="0.2">
      <c r="A713" s="314"/>
      <c r="B713" s="314"/>
      <c r="C713" s="314"/>
      <c r="D713" s="314"/>
      <c r="E713" s="314"/>
      <c r="F713" s="314"/>
      <c r="G713" s="324"/>
      <c r="H713" s="314"/>
      <c r="I713" s="314"/>
      <c r="J713" s="314"/>
      <c r="K713" s="314"/>
      <c r="L713" s="314"/>
      <c r="M713" s="314"/>
      <c r="N713" s="314"/>
      <c r="O713" s="314"/>
      <c r="P713" s="314"/>
      <c r="Q713" s="314"/>
      <c r="R713" s="314"/>
      <c r="S713" s="314"/>
      <c r="T713" s="314"/>
      <c r="U713" s="314"/>
      <c r="V713" s="314"/>
    </row>
    <row r="714" spans="1:22" ht="14.25" customHeight="1" x14ac:dyDescent="0.2">
      <c r="A714" s="314"/>
      <c r="B714" s="314"/>
      <c r="C714" s="314"/>
      <c r="D714" s="314"/>
      <c r="E714" s="314"/>
      <c r="F714" s="314"/>
      <c r="G714" s="324"/>
      <c r="H714" s="314"/>
      <c r="I714" s="314"/>
      <c r="J714" s="314"/>
      <c r="K714" s="314"/>
      <c r="L714" s="314"/>
      <c r="M714" s="314"/>
      <c r="N714" s="314"/>
      <c r="O714" s="314"/>
      <c r="P714" s="314"/>
      <c r="Q714" s="314"/>
      <c r="R714" s="314"/>
      <c r="S714" s="314"/>
      <c r="T714" s="314"/>
      <c r="U714" s="314"/>
      <c r="V714" s="314"/>
    </row>
    <row r="715" spans="1:22" ht="14.25" customHeight="1" x14ac:dyDescent="0.2">
      <c r="A715" s="314"/>
      <c r="B715" s="314"/>
      <c r="C715" s="314"/>
      <c r="D715" s="314"/>
      <c r="E715" s="314"/>
      <c r="F715" s="314"/>
      <c r="G715" s="324"/>
      <c r="H715" s="314"/>
      <c r="I715" s="314"/>
      <c r="J715" s="314"/>
      <c r="K715" s="314"/>
      <c r="L715" s="314"/>
      <c r="M715" s="314"/>
      <c r="N715" s="314"/>
      <c r="O715" s="314"/>
      <c r="P715" s="314"/>
      <c r="Q715" s="314"/>
      <c r="R715" s="314"/>
      <c r="S715" s="314"/>
      <c r="T715" s="314"/>
      <c r="U715" s="314"/>
      <c r="V715" s="314"/>
    </row>
    <row r="716" spans="1:22" ht="14.25" customHeight="1" x14ac:dyDescent="0.2">
      <c r="A716" s="314"/>
      <c r="B716" s="314"/>
      <c r="C716" s="314"/>
      <c r="D716" s="314"/>
      <c r="E716" s="314"/>
      <c r="F716" s="314"/>
      <c r="G716" s="324"/>
      <c r="H716" s="314"/>
      <c r="I716" s="314"/>
      <c r="J716" s="314"/>
      <c r="K716" s="314"/>
      <c r="L716" s="314"/>
      <c r="M716" s="314"/>
      <c r="N716" s="314"/>
      <c r="O716" s="314"/>
      <c r="P716" s="314"/>
      <c r="Q716" s="314"/>
      <c r="R716" s="314"/>
      <c r="S716" s="314"/>
      <c r="T716" s="314"/>
      <c r="U716" s="314"/>
      <c r="V716" s="314"/>
    </row>
    <row r="717" spans="1:22" ht="14.25" customHeight="1" x14ac:dyDescent="0.2">
      <c r="A717" s="314"/>
      <c r="B717" s="314"/>
      <c r="C717" s="314"/>
      <c r="D717" s="314"/>
      <c r="E717" s="314"/>
      <c r="F717" s="314"/>
      <c r="G717" s="324"/>
      <c r="H717" s="314"/>
      <c r="I717" s="314"/>
      <c r="J717" s="314"/>
      <c r="K717" s="314"/>
      <c r="L717" s="314"/>
      <c r="M717" s="314"/>
      <c r="N717" s="314"/>
      <c r="O717" s="314"/>
      <c r="P717" s="314"/>
      <c r="Q717" s="314"/>
      <c r="R717" s="314"/>
      <c r="S717" s="314"/>
      <c r="T717" s="314"/>
      <c r="U717" s="314"/>
      <c r="V717" s="314"/>
    </row>
    <row r="718" spans="1:22" ht="14.25" customHeight="1" x14ac:dyDescent="0.2">
      <c r="A718" s="314"/>
      <c r="B718" s="314"/>
      <c r="C718" s="314"/>
      <c r="D718" s="314"/>
      <c r="E718" s="314"/>
      <c r="F718" s="314"/>
      <c r="G718" s="324"/>
      <c r="H718" s="314"/>
      <c r="I718" s="314"/>
      <c r="J718" s="314"/>
      <c r="K718" s="314"/>
      <c r="L718" s="314"/>
      <c r="M718" s="314"/>
      <c r="N718" s="314"/>
      <c r="O718" s="314"/>
      <c r="P718" s="314"/>
      <c r="Q718" s="314"/>
      <c r="R718" s="314"/>
      <c r="S718" s="314"/>
      <c r="T718" s="314"/>
      <c r="U718" s="314"/>
      <c r="V718" s="314"/>
    </row>
    <row r="719" spans="1:22" ht="14.25" customHeight="1" x14ac:dyDescent="0.2">
      <c r="A719" s="314"/>
      <c r="B719" s="314"/>
      <c r="C719" s="314"/>
      <c r="D719" s="314"/>
      <c r="E719" s="314"/>
      <c r="F719" s="314"/>
      <c r="G719" s="324"/>
      <c r="H719" s="314"/>
      <c r="I719" s="314"/>
      <c r="J719" s="314"/>
      <c r="K719" s="314"/>
      <c r="L719" s="314"/>
      <c r="M719" s="314"/>
      <c r="N719" s="314"/>
      <c r="O719" s="314"/>
      <c r="P719" s="314"/>
      <c r="Q719" s="314"/>
      <c r="R719" s="314"/>
      <c r="S719" s="314"/>
      <c r="T719" s="314"/>
      <c r="U719" s="314"/>
      <c r="V719" s="314"/>
    </row>
    <row r="720" spans="1:22" ht="14.25" customHeight="1" x14ac:dyDescent="0.2">
      <c r="A720" s="314"/>
      <c r="B720" s="314"/>
      <c r="C720" s="314"/>
      <c r="D720" s="314"/>
      <c r="E720" s="314"/>
      <c r="F720" s="314"/>
      <c r="G720" s="324"/>
      <c r="H720" s="314"/>
      <c r="I720" s="314"/>
      <c r="J720" s="314"/>
      <c r="K720" s="314"/>
      <c r="L720" s="314"/>
      <c r="M720" s="314"/>
      <c r="N720" s="314"/>
      <c r="O720" s="314"/>
      <c r="P720" s="314"/>
      <c r="Q720" s="314"/>
      <c r="R720" s="314"/>
      <c r="S720" s="314"/>
      <c r="T720" s="314"/>
      <c r="U720" s="314"/>
      <c r="V720" s="314"/>
    </row>
    <row r="721" spans="1:22" ht="14.25" customHeight="1" x14ac:dyDescent="0.2">
      <c r="A721" s="314"/>
      <c r="B721" s="314"/>
      <c r="C721" s="314"/>
      <c r="D721" s="314"/>
      <c r="E721" s="314"/>
      <c r="F721" s="314"/>
      <c r="G721" s="324"/>
      <c r="H721" s="314"/>
      <c r="I721" s="314"/>
      <c r="J721" s="314"/>
      <c r="K721" s="314"/>
      <c r="L721" s="314"/>
      <c r="M721" s="314"/>
      <c r="N721" s="314"/>
      <c r="O721" s="314"/>
      <c r="P721" s="314"/>
      <c r="Q721" s="314"/>
      <c r="R721" s="314"/>
      <c r="S721" s="314"/>
      <c r="T721" s="314"/>
      <c r="U721" s="314"/>
      <c r="V721" s="314"/>
    </row>
    <row r="722" spans="1:22" ht="14.25" customHeight="1" x14ac:dyDescent="0.2">
      <c r="A722" s="314"/>
      <c r="B722" s="314"/>
      <c r="C722" s="314"/>
      <c r="D722" s="314"/>
      <c r="E722" s="314"/>
      <c r="F722" s="314"/>
      <c r="G722" s="324"/>
      <c r="H722" s="314"/>
      <c r="I722" s="314"/>
      <c r="J722" s="314"/>
      <c r="K722" s="314"/>
      <c r="L722" s="314"/>
      <c r="M722" s="314"/>
      <c r="N722" s="314"/>
      <c r="O722" s="314"/>
      <c r="P722" s="314"/>
      <c r="Q722" s="314"/>
      <c r="R722" s="314"/>
      <c r="S722" s="314"/>
      <c r="T722" s="314"/>
      <c r="U722" s="314"/>
      <c r="V722" s="314"/>
    </row>
    <row r="723" spans="1:22" ht="14.25" customHeight="1" x14ac:dyDescent="0.2">
      <c r="A723" s="314"/>
      <c r="B723" s="314"/>
      <c r="C723" s="314"/>
      <c r="D723" s="314"/>
      <c r="E723" s="314"/>
      <c r="F723" s="314"/>
      <c r="G723" s="324"/>
      <c r="H723" s="314"/>
      <c r="I723" s="314"/>
      <c r="J723" s="314"/>
      <c r="K723" s="314"/>
      <c r="L723" s="314"/>
      <c r="M723" s="314"/>
      <c r="N723" s="314"/>
      <c r="O723" s="314"/>
      <c r="P723" s="314"/>
      <c r="Q723" s="314"/>
      <c r="R723" s="314"/>
      <c r="S723" s="314"/>
      <c r="T723" s="314"/>
      <c r="U723" s="314"/>
      <c r="V723" s="314"/>
    </row>
    <row r="724" spans="1:22" ht="14.25" customHeight="1" x14ac:dyDescent="0.2">
      <c r="A724" s="314"/>
      <c r="B724" s="314"/>
      <c r="C724" s="314"/>
      <c r="D724" s="314"/>
      <c r="E724" s="314"/>
      <c r="F724" s="314"/>
      <c r="G724" s="324"/>
      <c r="H724" s="314"/>
      <c r="I724" s="314"/>
      <c r="J724" s="314"/>
      <c r="K724" s="314"/>
      <c r="L724" s="314"/>
      <c r="M724" s="314"/>
      <c r="N724" s="314"/>
      <c r="O724" s="314"/>
      <c r="P724" s="314"/>
      <c r="Q724" s="314"/>
      <c r="R724" s="314"/>
      <c r="S724" s="314"/>
      <c r="T724" s="314"/>
      <c r="U724" s="314"/>
      <c r="V724" s="314"/>
    </row>
    <row r="725" spans="1:22" ht="14.25" customHeight="1" x14ac:dyDescent="0.2">
      <c r="A725" s="314"/>
      <c r="B725" s="314"/>
      <c r="C725" s="314"/>
      <c r="D725" s="314"/>
      <c r="E725" s="314"/>
      <c r="F725" s="314"/>
      <c r="G725" s="324"/>
      <c r="H725" s="314"/>
      <c r="I725" s="314"/>
      <c r="J725" s="314"/>
      <c r="K725" s="314"/>
      <c r="L725" s="314"/>
      <c r="M725" s="314"/>
      <c r="N725" s="314"/>
      <c r="O725" s="314"/>
      <c r="P725" s="314"/>
      <c r="Q725" s="314"/>
      <c r="R725" s="314"/>
      <c r="S725" s="314"/>
      <c r="T725" s="314"/>
      <c r="U725" s="314"/>
      <c r="V725" s="314"/>
    </row>
    <row r="726" spans="1:22" ht="14.25" customHeight="1" x14ac:dyDescent="0.2">
      <c r="A726" s="314"/>
      <c r="B726" s="314"/>
      <c r="C726" s="314"/>
      <c r="D726" s="314"/>
      <c r="E726" s="314"/>
      <c r="F726" s="314"/>
      <c r="G726" s="324"/>
      <c r="H726" s="314"/>
      <c r="I726" s="314"/>
      <c r="J726" s="314"/>
      <c r="K726" s="314"/>
      <c r="L726" s="314"/>
      <c r="M726" s="314"/>
      <c r="N726" s="314"/>
      <c r="O726" s="314"/>
      <c r="P726" s="314"/>
      <c r="Q726" s="314"/>
      <c r="R726" s="314"/>
      <c r="S726" s="314"/>
      <c r="T726" s="314"/>
      <c r="U726" s="314"/>
      <c r="V726" s="314"/>
    </row>
    <row r="727" spans="1:22" ht="14.25" customHeight="1" x14ac:dyDescent="0.2">
      <c r="A727" s="314"/>
      <c r="B727" s="314"/>
      <c r="C727" s="314"/>
      <c r="D727" s="314"/>
      <c r="E727" s="314"/>
      <c r="F727" s="314"/>
      <c r="G727" s="324"/>
      <c r="H727" s="314"/>
      <c r="I727" s="314"/>
      <c r="J727" s="314"/>
      <c r="K727" s="314"/>
      <c r="L727" s="314"/>
      <c r="M727" s="314"/>
      <c r="N727" s="314"/>
      <c r="O727" s="314"/>
      <c r="P727" s="314"/>
      <c r="Q727" s="314"/>
      <c r="R727" s="314"/>
      <c r="S727" s="314"/>
      <c r="T727" s="314"/>
      <c r="U727" s="314"/>
      <c r="V727" s="314"/>
    </row>
    <row r="728" spans="1:22" ht="14.25" customHeight="1" x14ac:dyDescent="0.2">
      <c r="A728" s="314"/>
      <c r="B728" s="314"/>
      <c r="C728" s="314"/>
      <c r="D728" s="314"/>
      <c r="E728" s="314"/>
      <c r="F728" s="314"/>
      <c r="G728" s="324"/>
      <c r="H728" s="314"/>
      <c r="I728" s="314"/>
      <c r="J728" s="314"/>
      <c r="K728" s="314"/>
      <c r="L728" s="314"/>
      <c r="M728" s="314"/>
      <c r="N728" s="314"/>
      <c r="O728" s="314"/>
      <c r="P728" s="314"/>
      <c r="Q728" s="314"/>
      <c r="R728" s="314"/>
      <c r="S728" s="314"/>
      <c r="T728" s="314"/>
      <c r="U728" s="314"/>
      <c r="V728" s="314"/>
    </row>
    <row r="729" spans="1:22" ht="14.25" customHeight="1" x14ac:dyDescent="0.2">
      <c r="A729" s="314"/>
      <c r="B729" s="314"/>
      <c r="C729" s="314"/>
      <c r="D729" s="314"/>
      <c r="E729" s="314"/>
      <c r="F729" s="314"/>
      <c r="G729" s="324"/>
      <c r="H729" s="314"/>
      <c r="I729" s="314"/>
      <c r="J729" s="314"/>
      <c r="K729" s="314"/>
      <c r="L729" s="314"/>
      <c r="M729" s="314"/>
      <c r="N729" s="314"/>
      <c r="O729" s="314"/>
      <c r="P729" s="314"/>
      <c r="Q729" s="314"/>
      <c r="R729" s="314"/>
      <c r="S729" s="314"/>
      <c r="T729" s="314"/>
      <c r="U729" s="314"/>
      <c r="V729" s="314"/>
    </row>
    <row r="730" spans="1:22" ht="14.25" customHeight="1" x14ac:dyDescent="0.2">
      <c r="A730" s="314"/>
      <c r="B730" s="314"/>
      <c r="C730" s="314"/>
      <c r="D730" s="314"/>
      <c r="E730" s="314"/>
      <c r="F730" s="314"/>
      <c r="G730" s="324"/>
      <c r="H730" s="314"/>
      <c r="I730" s="314"/>
      <c r="J730" s="314"/>
      <c r="K730" s="314"/>
      <c r="L730" s="314"/>
      <c r="M730" s="314"/>
      <c r="N730" s="314"/>
      <c r="O730" s="314"/>
      <c r="P730" s="314"/>
      <c r="Q730" s="314"/>
      <c r="R730" s="314"/>
      <c r="S730" s="314"/>
      <c r="T730" s="314"/>
      <c r="U730" s="314"/>
      <c r="V730" s="314"/>
    </row>
    <row r="731" spans="1:22" ht="14.25" customHeight="1" x14ac:dyDescent="0.2">
      <c r="A731" s="314"/>
      <c r="B731" s="314"/>
      <c r="C731" s="314"/>
      <c r="D731" s="314"/>
      <c r="E731" s="314"/>
      <c r="F731" s="314"/>
      <c r="G731" s="324"/>
      <c r="H731" s="314"/>
      <c r="I731" s="314"/>
      <c r="J731" s="314"/>
      <c r="K731" s="314"/>
      <c r="L731" s="314"/>
      <c r="M731" s="314"/>
      <c r="N731" s="314"/>
      <c r="O731" s="314"/>
      <c r="P731" s="314"/>
      <c r="Q731" s="314"/>
      <c r="R731" s="314"/>
      <c r="S731" s="314"/>
      <c r="T731" s="314"/>
      <c r="U731" s="314"/>
      <c r="V731" s="314"/>
    </row>
    <row r="732" spans="1:22" ht="14.25" customHeight="1" x14ac:dyDescent="0.2">
      <c r="A732" s="314"/>
      <c r="B732" s="314"/>
      <c r="C732" s="314"/>
      <c r="D732" s="314"/>
      <c r="E732" s="314"/>
      <c r="F732" s="314"/>
      <c r="G732" s="324"/>
      <c r="H732" s="314"/>
      <c r="I732" s="314"/>
      <c r="J732" s="314"/>
      <c r="K732" s="314"/>
      <c r="L732" s="314"/>
      <c r="M732" s="314"/>
      <c r="N732" s="314"/>
      <c r="O732" s="314"/>
      <c r="P732" s="314"/>
      <c r="Q732" s="314"/>
      <c r="R732" s="314"/>
      <c r="S732" s="314"/>
      <c r="T732" s="314"/>
      <c r="U732" s="314"/>
      <c r="V732" s="314"/>
    </row>
    <row r="733" spans="1:22" ht="14.25" customHeight="1" x14ac:dyDescent="0.2">
      <c r="A733" s="314"/>
      <c r="B733" s="314"/>
      <c r="C733" s="314"/>
      <c r="D733" s="314"/>
      <c r="E733" s="314"/>
      <c r="F733" s="314"/>
      <c r="G733" s="324"/>
      <c r="H733" s="314"/>
      <c r="I733" s="314"/>
      <c r="J733" s="314"/>
      <c r="K733" s="314"/>
      <c r="L733" s="314"/>
      <c r="M733" s="314"/>
      <c r="N733" s="314"/>
      <c r="O733" s="314"/>
      <c r="P733" s="314"/>
      <c r="Q733" s="314"/>
      <c r="R733" s="314"/>
      <c r="S733" s="314"/>
      <c r="T733" s="314"/>
      <c r="U733" s="314"/>
      <c r="V733" s="314"/>
    </row>
    <row r="734" spans="1:22" ht="14.25" customHeight="1" x14ac:dyDescent="0.2">
      <c r="A734" s="314"/>
      <c r="B734" s="314"/>
      <c r="C734" s="314"/>
      <c r="D734" s="314"/>
      <c r="E734" s="314"/>
      <c r="F734" s="314"/>
      <c r="G734" s="324"/>
      <c r="H734" s="314"/>
      <c r="I734" s="314"/>
      <c r="J734" s="314"/>
      <c r="K734" s="314"/>
      <c r="L734" s="314"/>
      <c r="M734" s="314"/>
      <c r="N734" s="314"/>
      <c r="O734" s="314"/>
      <c r="P734" s="314"/>
      <c r="Q734" s="314"/>
      <c r="R734" s="314"/>
      <c r="S734" s="314"/>
      <c r="T734" s="314"/>
      <c r="U734" s="314"/>
      <c r="V734" s="314"/>
    </row>
    <row r="735" spans="1:22" ht="14.25" customHeight="1" x14ac:dyDescent="0.2">
      <c r="A735" s="314"/>
      <c r="B735" s="314"/>
      <c r="C735" s="314"/>
      <c r="D735" s="314"/>
      <c r="E735" s="314"/>
      <c r="F735" s="314"/>
      <c r="G735" s="324"/>
      <c r="H735" s="314"/>
      <c r="I735" s="314"/>
      <c r="J735" s="314"/>
      <c r="K735" s="314"/>
      <c r="L735" s="314"/>
      <c r="M735" s="314"/>
      <c r="N735" s="314"/>
      <c r="O735" s="314"/>
      <c r="P735" s="314"/>
      <c r="Q735" s="314"/>
      <c r="R735" s="314"/>
      <c r="S735" s="314"/>
      <c r="T735" s="314"/>
      <c r="U735" s="314"/>
      <c r="V735" s="314"/>
    </row>
    <row r="736" spans="1:22" ht="14.25" customHeight="1" x14ac:dyDescent="0.2">
      <c r="A736" s="314"/>
      <c r="B736" s="314"/>
      <c r="C736" s="314"/>
      <c r="D736" s="314"/>
      <c r="E736" s="314"/>
      <c r="F736" s="314"/>
      <c r="G736" s="324"/>
      <c r="H736" s="314"/>
      <c r="I736" s="314"/>
      <c r="J736" s="314"/>
      <c r="K736" s="314"/>
      <c r="L736" s="314"/>
      <c r="M736" s="314"/>
      <c r="N736" s="314"/>
      <c r="O736" s="314"/>
      <c r="P736" s="314"/>
      <c r="Q736" s="314"/>
      <c r="R736" s="314"/>
      <c r="S736" s="314"/>
      <c r="T736" s="314"/>
      <c r="U736" s="314"/>
      <c r="V736" s="314"/>
    </row>
    <row r="737" spans="1:22" ht="14.25" customHeight="1" x14ac:dyDescent="0.2">
      <c r="A737" s="314"/>
      <c r="B737" s="314"/>
      <c r="C737" s="314"/>
      <c r="D737" s="314"/>
      <c r="E737" s="314"/>
      <c r="F737" s="314"/>
      <c r="G737" s="324"/>
      <c r="H737" s="314"/>
      <c r="I737" s="314"/>
      <c r="J737" s="314"/>
      <c r="K737" s="314"/>
      <c r="L737" s="314"/>
      <c r="M737" s="314"/>
      <c r="N737" s="314"/>
      <c r="O737" s="314"/>
      <c r="P737" s="314"/>
      <c r="Q737" s="314"/>
      <c r="R737" s="314"/>
      <c r="S737" s="314"/>
      <c r="T737" s="314"/>
      <c r="U737" s="314"/>
      <c r="V737" s="314"/>
    </row>
    <row r="738" spans="1:22" ht="14.25" customHeight="1" x14ac:dyDescent="0.2">
      <c r="A738" s="314"/>
      <c r="B738" s="314"/>
      <c r="C738" s="314"/>
      <c r="D738" s="314"/>
      <c r="E738" s="314"/>
      <c r="F738" s="314"/>
      <c r="G738" s="324"/>
      <c r="H738" s="314"/>
      <c r="I738" s="314"/>
      <c r="J738" s="314"/>
      <c r="K738" s="314"/>
      <c r="L738" s="314"/>
      <c r="M738" s="314"/>
      <c r="N738" s="314"/>
      <c r="O738" s="314"/>
      <c r="P738" s="314"/>
      <c r="Q738" s="314"/>
      <c r="R738" s="314"/>
      <c r="S738" s="314"/>
      <c r="T738" s="314"/>
      <c r="U738" s="314"/>
      <c r="V738" s="314"/>
    </row>
    <row r="739" spans="1:22" ht="14.25" customHeight="1" x14ac:dyDescent="0.2">
      <c r="A739" s="314"/>
      <c r="B739" s="314"/>
      <c r="C739" s="314"/>
      <c r="D739" s="314"/>
      <c r="E739" s="314"/>
      <c r="F739" s="314"/>
      <c r="G739" s="324"/>
      <c r="H739" s="314"/>
      <c r="I739" s="314"/>
      <c r="J739" s="314"/>
      <c r="K739" s="314"/>
      <c r="L739" s="314"/>
      <c r="M739" s="314"/>
      <c r="N739" s="314"/>
      <c r="O739" s="314"/>
      <c r="P739" s="314"/>
      <c r="Q739" s="314"/>
      <c r="R739" s="314"/>
      <c r="S739" s="314"/>
      <c r="T739" s="314"/>
      <c r="U739" s="314"/>
      <c r="V739" s="314"/>
    </row>
    <row r="740" spans="1:22" ht="14.25" customHeight="1" x14ac:dyDescent="0.2">
      <c r="A740" s="314"/>
      <c r="B740" s="314"/>
      <c r="C740" s="314"/>
      <c r="D740" s="314"/>
      <c r="E740" s="314"/>
      <c r="F740" s="314"/>
      <c r="G740" s="324"/>
      <c r="H740" s="314"/>
      <c r="I740" s="314"/>
      <c r="J740" s="314"/>
      <c r="K740" s="314"/>
      <c r="L740" s="314"/>
      <c r="M740" s="314"/>
      <c r="N740" s="314"/>
      <c r="O740" s="314"/>
      <c r="P740" s="314"/>
      <c r="Q740" s="314"/>
      <c r="R740" s="314"/>
      <c r="S740" s="314"/>
      <c r="T740" s="314"/>
      <c r="U740" s="314"/>
      <c r="V740" s="314"/>
    </row>
    <row r="741" spans="1:22" ht="14.25" customHeight="1" x14ac:dyDescent="0.2">
      <c r="A741" s="314"/>
      <c r="B741" s="314"/>
      <c r="C741" s="314"/>
      <c r="D741" s="314"/>
      <c r="E741" s="314"/>
      <c r="F741" s="314"/>
      <c r="G741" s="324"/>
      <c r="H741" s="314"/>
      <c r="I741" s="314"/>
      <c r="J741" s="314"/>
      <c r="K741" s="314"/>
      <c r="L741" s="314"/>
      <c r="M741" s="314"/>
      <c r="N741" s="314"/>
      <c r="O741" s="314"/>
      <c r="P741" s="314"/>
      <c r="Q741" s="314"/>
      <c r="R741" s="314"/>
      <c r="S741" s="314"/>
      <c r="T741" s="314"/>
      <c r="U741" s="314"/>
      <c r="V741" s="314"/>
    </row>
    <row r="742" spans="1:22" ht="14.25" customHeight="1" x14ac:dyDescent="0.2">
      <c r="A742" s="314"/>
      <c r="B742" s="314"/>
      <c r="C742" s="314"/>
      <c r="D742" s="314"/>
      <c r="E742" s="314"/>
      <c r="F742" s="314"/>
      <c r="G742" s="324"/>
      <c r="H742" s="314"/>
      <c r="I742" s="314"/>
      <c r="J742" s="314"/>
      <c r="K742" s="314"/>
      <c r="L742" s="314"/>
      <c r="M742" s="314"/>
      <c r="N742" s="314"/>
      <c r="O742" s="314"/>
      <c r="P742" s="314"/>
      <c r="Q742" s="314"/>
      <c r="R742" s="314"/>
      <c r="S742" s="314"/>
      <c r="T742" s="314"/>
      <c r="U742" s="314"/>
      <c r="V742" s="314"/>
    </row>
    <row r="743" spans="1:22" ht="14.25" customHeight="1" x14ac:dyDescent="0.2">
      <c r="A743" s="314"/>
      <c r="B743" s="314"/>
      <c r="C743" s="314"/>
      <c r="D743" s="314"/>
      <c r="E743" s="314"/>
      <c r="F743" s="314"/>
      <c r="G743" s="324"/>
      <c r="H743" s="314"/>
      <c r="I743" s="314"/>
      <c r="J743" s="314"/>
      <c r="K743" s="314"/>
      <c r="L743" s="314"/>
      <c r="M743" s="314"/>
      <c r="N743" s="314"/>
      <c r="O743" s="314"/>
      <c r="P743" s="314"/>
      <c r="Q743" s="314"/>
      <c r="R743" s="314"/>
      <c r="S743" s="314"/>
      <c r="T743" s="314"/>
      <c r="U743" s="314"/>
      <c r="V743" s="314"/>
    </row>
    <row r="744" spans="1:22" ht="14.25" customHeight="1" x14ac:dyDescent="0.2">
      <c r="A744" s="314"/>
      <c r="B744" s="314"/>
      <c r="C744" s="314"/>
      <c r="D744" s="314"/>
      <c r="E744" s="314"/>
      <c r="F744" s="314"/>
      <c r="G744" s="324"/>
      <c r="H744" s="314"/>
      <c r="I744" s="314"/>
      <c r="J744" s="314"/>
      <c r="K744" s="314"/>
      <c r="L744" s="314"/>
      <c r="M744" s="314"/>
      <c r="N744" s="314"/>
      <c r="O744" s="314"/>
      <c r="P744" s="314"/>
      <c r="Q744" s="314"/>
      <c r="R744" s="314"/>
      <c r="S744" s="314"/>
      <c r="T744" s="314"/>
      <c r="U744" s="314"/>
      <c r="V744" s="314"/>
    </row>
    <row r="745" spans="1:22" ht="14.25" customHeight="1" x14ac:dyDescent="0.2">
      <c r="A745" s="314"/>
      <c r="B745" s="314"/>
      <c r="C745" s="314"/>
      <c r="D745" s="314"/>
      <c r="E745" s="314"/>
      <c r="F745" s="314"/>
      <c r="G745" s="324"/>
      <c r="H745" s="314"/>
      <c r="I745" s="314"/>
      <c r="J745" s="314"/>
      <c r="K745" s="314"/>
      <c r="L745" s="314"/>
      <c r="M745" s="314"/>
      <c r="N745" s="314"/>
      <c r="O745" s="314"/>
      <c r="P745" s="314"/>
      <c r="Q745" s="314"/>
      <c r="R745" s="314"/>
      <c r="S745" s="314"/>
      <c r="T745" s="314"/>
      <c r="U745" s="314"/>
      <c r="V745" s="314"/>
    </row>
    <row r="746" spans="1:22" ht="14.25" customHeight="1" x14ac:dyDescent="0.2">
      <c r="A746" s="314"/>
      <c r="B746" s="314"/>
      <c r="C746" s="314"/>
      <c r="D746" s="314"/>
      <c r="E746" s="314"/>
      <c r="F746" s="314"/>
      <c r="G746" s="324"/>
      <c r="H746" s="314"/>
      <c r="I746" s="314"/>
      <c r="J746" s="314"/>
      <c r="K746" s="314"/>
      <c r="L746" s="314"/>
      <c r="M746" s="314"/>
      <c r="N746" s="314"/>
      <c r="O746" s="314"/>
      <c r="P746" s="314"/>
      <c r="Q746" s="314"/>
      <c r="R746" s="314"/>
      <c r="S746" s="314"/>
      <c r="T746" s="314"/>
      <c r="U746" s="314"/>
      <c r="V746" s="314"/>
    </row>
    <row r="747" spans="1:22" ht="14.25" customHeight="1" x14ac:dyDescent="0.2">
      <c r="A747" s="314"/>
      <c r="B747" s="314"/>
      <c r="C747" s="314"/>
      <c r="D747" s="314"/>
      <c r="E747" s="314"/>
      <c r="F747" s="314"/>
      <c r="G747" s="324"/>
      <c r="H747" s="314"/>
      <c r="I747" s="314"/>
      <c r="J747" s="314"/>
      <c r="K747" s="314"/>
      <c r="L747" s="314"/>
      <c r="M747" s="314"/>
      <c r="N747" s="314"/>
      <c r="O747" s="314"/>
      <c r="P747" s="314"/>
      <c r="Q747" s="314"/>
      <c r="R747" s="314"/>
      <c r="S747" s="314"/>
      <c r="T747" s="314"/>
      <c r="U747" s="314"/>
      <c r="V747" s="314"/>
    </row>
    <row r="748" spans="1:22" ht="14.25" customHeight="1" x14ac:dyDescent="0.2">
      <c r="A748" s="314"/>
      <c r="B748" s="314"/>
      <c r="C748" s="314"/>
      <c r="D748" s="314"/>
      <c r="E748" s="314"/>
      <c r="F748" s="314"/>
      <c r="G748" s="324"/>
      <c r="H748" s="314"/>
      <c r="I748" s="314"/>
      <c r="J748" s="314"/>
      <c r="K748" s="314"/>
      <c r="L748" s="314"/>
      <c r="M748" s="314"/>
      <c r="N748" s="314"/>
      <c r="O748" s="314"/>
      <c r="P748" s="314"/>
      <c r="Q748" s="314"/>
      <c r="R748" s="314"/>
      <c r="S748" s="314"/>
      <c r="T748" s="314"/>
      <c r="U748" s="314"/>
      <c r="V748" s="314"/>
    </row>
    <row r="749" spans="1:22" ht="14.25" customHeight="1" x14ac:dyDescent="0.2">
      <c r="A749" s="314"/>
      <c r="B749" s="314"/>
      <c r="C749" s="314"/>
      <c r="D749" s="314"/>
      <c r="E749" s="314"/>
      <c r="F749" s="314"/>
      <c r="G749" s="324"/>
      <c r="H749" s="314"/>
      <c r="I749" s="314"/>
      <c r="J749" s="314"/>
      <c r="K749" s="314"/>
      <c r="L749" s="314"/>
      <c r="M749" s="314"/>
      <c r="N749" s="314"/>
      <c r="O749" s="314"/>
      <c r="P749" s="314"/>
      <c r="Q749" s="314"/>
      <c r="R749" s="314"/>
      <c r="S749" s="314"/>
      <c r="T749" s="314"/>
      <c r="U749" s="314"/>
      <c r="V749" s="314"/>
    </row>
    <row r="750" spans="1:22" ht="14.25" customHeight="1" x14ac:dyDescent="0.2">
      <c r="A750" s="314"/>
      <c r="B750" s="314"/>
      <c r="C750" s="314"/>
      <c r="D750" s="314"/>
      <c r="E750" s="314"/>
      <c r="F750" s="314"/>
      <c r="G750" s="324"/>
      <c r="H750" s="314"/>
      <c r="I750" s="314"/>
      <c r="J750" s="314"/>
      <c r="K750" s="314"/>
      <c r="L750" s="314"/>
      <c r="M750" s="314"/>
      <c r="N750" s="314"/>
      <c r="O750" s="314"/>
      <c r="P750" s="314"/>
      <c r="Q750" s="314"/>
      <c r="R750" s="314"/>
      <c r="S750" s="314"/>
      <c r="T750" s="314"/>
      <c r="U750" s="314"/>
      <c r="V750" s="314"/>
    </row>
    <row r="751" spans="1:22" ht="14.25" customHeight="1" x14ac:dyDescent="0.2">
      <c r="A751" s="314"/>
      <c r="B751" s="314"/>
      <c r="C751" s="314"/>
      <c r="D751" s="314"/>
      <c r="E751" s="314"/>
      <c r="F751" s="314"/>
      <c r="G751" s="324"/>
      <c r="H751" s="314"/>
      <c r="I751" s="314"/>
      <c r="J751" s="314"/>
      <c r="K751" s="314"/>
      <c r="L751" s="314"/>
      <c r="M751" s="314"/>
      <c r="N751" s="314"/>
      <c r="O751" s="314"/>
      <c r="P751" s="314"/>
      <c r="Q751" s="314"/>
      <c r="R751" s="314"/>
      <c r="S751" s="314"/>
      <c r="T751" s="314"/>
      <c r="U751" s="314"/>
      <c r="V751" s="314"/>
    </row>
    <row r="752" spans="1:22" ht="14.25" customHeight="1" x14ac:dyDescent="0.2">
      <c r="A752" s="314"/>
      <c r="B752" s="314"/>
      <c r="C752" s="314"/>
      <c r="D752" s="314"/>
      <c r="E752" s="314"/>
      <c r="F752" s="314"/>
      <c r="G752" s="324"/>
      <c r="H752" s="314"/>
      <c r="I752" s="314"/>
      <c r="J752" s="314"/>
      <c r="K752" s="314"/>
      <c r="L752" s="314"/>
      <c r="M752" s="314"/>
      <c r="N752" s="314"/>
      <c r="O752" s="314"/>
      <c r="P752" s="314"/>
      <c r="Q752" s="314"/>
      <c r="R752" s="314"/>
      <c r="S752" s="314"/>
      <c r="T752" s="314"/>
      <c r="U752" s="314"/>
      <c r="V752" s="314"/>
    </row>
    <row r="753" spans="1:22" ht="14.25" customHeight="1" x14ac:dyDescent="0.2">
      <c r="A753" s="314"/>
      <c r="B753" s="314"/>
      <c r="C753" s="314"/>
      <c r="D753" s="314"/>
      <c r="E753" s="314"/>
      <c r="F753" s="314"/>
      <c r="G753" s="324"/>
      <c r="H753" s="314"/>
      <c r="I753" s="314"/>
      <c r="J753" s="314"/>
      <c r="K753" s="314"/>
      <c r="L753" s="314"/>
      <c r="M753" s="314"/>
      <c r="N753" s="314"/>
      <c r="O753" s="314"/>
      <c r="P753" s="314"/>
      <c r="Q753" s="314"/>
      <c r="R753" s="314"/>
      <c r="S753" s="314"/>
      <c r="T753" s="314"/>
      <c r="U753" s="314"/>
      <c r="V753" s="314"/>
    </row>
    <row r="754" spans="1:22" ht="14.25" customHeight="1" x14ac:dyDescent="0.2">
      <c r="A754" s="314"/>
      <c r="B754" s="314"/>
      <c r="C754" s="314"/>
      <c r="D754" s="314"/>
      <c r="E754" s="314"/>
      <c r="F754" s="314"/>
      <c r="G754" s="324"/>
      <c r="H754" s="314"/>
      <c r="I754" s="314"/>
      <c r="J754" s="314"/>
      <c r="K754" s="314"/>
      <c r="L754" s="314"/>
      <c r="M754" s="314"/>
      <c r="N754" s="314"/>
      <c r="O754" s="314"/>
      <c r="P754" s="314"/>
      <c r="Q754" s="314"/>
      <c r="R754" s="314"/>
      <c r="S754" s="314"/>
      <c r="T754" s="314"/>
      <c r="U754" s="314"/>
      <c r="V754" s="314"/>
    </row>
    <row r="755" spans="1:22" ht="14.25" customHeight="1" x14ac:dyDescent="0.2">
      <c r="A755" s="314"/>
      <c r="B755" s="314"/>
      <c r="C755" s="314"/>
      <c r="D755" s="314"/>
      <c r="E755" s="314"/>
      <c r="F755" s="314"/>
      <c r="G755" s="324"/>
      <c r="H755" s="314"/>
      <c r="I755" s="314"/>
      <c r="J755" s="314"/>
      <c r="K755" s="314"/>
      <c r="L755" s="314"/>
      <c r="M755" s="314"/>
      <c r="N755" s="314"/>
      <c r="O755" s="314"/>
      <c r="P755" s="314"/>
      <c r="Q755" s="314"/>
      <c r="R755" s="314"/>
      <c r="S755" s="314"/>
      <c r="T755" s="314"/>
      <c r="U755" s="314"/>
      <c r="V755" s="314"/>
    </row>
    <row r="756" spans="1:22" ht="14.25" customHeight="1" x14ac:dyDescent="0.2">
      <c r="A756" s="314"/>
      <c r="B756" s="314"/>
      <c r="C756" s="314"/>
      <c r="D756" s="314"/>
      <c r="E756" s="314"/>
      <c r="F756" s="314"/>
      <c r="G756" s="324"/>
      <c r="H756" s="314"/>
      <c r="I756" s="314"/>
      <c r="J756" s="314"/>
      <c r="K756" s="314"/>
      <c r="L756" s="314"/>
      <c r="M756" s="314"/>
      <c r="N756" s="314"/>
      <c r="O756" s="314"/>
      <c r="P756" s="314"/>
      <c r="Q756" s="314"/>
      <c r="R756" s="314"/>
      <c r="S756" s="314"/>
      <c r="T756" s="314"/>
      <c r="U756" s="314"/>
      <c r="V756" s="314"/>
    </row>
    <row r="757" spans="1:22" ht="14.25" customHeight="1" x14ac:dyDescent="0.2">
      <c r="A757" s="314"/>
      <c r="B757" s="314"/>
      <c r="C757" s="314"/>
      <c r="D757" s="314"/>
      <c r="E757" s="314"/>
      <c r="F757" s="314"/>
      <c r="G757" s="324"/>
      <c r="H757" s="314"/>
      <c r="I757" s="314"/>
      <c r="J757" s="314"/>
      <c r="K757" s="314"/>
      <c r="L757" s="314"/>
      <c r="M757" s="314"/>
      <c r="N757" s="314"/>
      <c r="O757" s="314"/>
      <c r="P757" s="314"/>
      <c r="Q757" s="314"/>
      <c r="R757" s="314"/>
      <c r="S757" s="314"/>
      <c r="T757" s="314"/>
      <c r="U757" s="314"/>
      <c r="V757" s="314"/>
    </row>
    <row r="758" spans="1:22" ht="14.25" customHeight="1" x14ac:dyDescent="0.2">
      <c r="A758" s="314"/>
      <c r="B758" s="314"/>
      <c r="C758" s="314"/>
      <c r="D758" s="314"/>
      <c r="E758" s="314"/>
      <c r="F758" s="314"/>
      <c r="G758" s="324"/>
      <c r="H758" s="314"/>
      <c r="I758" s="314"/>
      <c r="J758" s="314"/>
      <c r="K758" s="314"/>
      <c r="L758" s="314"/>
      <c r="M758" s="314"/>
      <c r="N758" s="314"/>
      <c r="O758" s="314"/>
      <c r="P758" s="314"/>
      <c r="Q758" s="314"/>
      <c r="R758" s="314"/>
      <c r="S758" s="314"/>
      <c r="T758" s="314"/>
      <c r="U758" s="314"/>
      <c r="V758" s="314"/>
    </row>
    <row r="759" spans="1:22" ht="14.25" customHeight="1" x14ac:dyDescent="0.2">
      <c r="A759" s="314"/>
      <c r="B759" s="314"/>
      <c r="C759" s="314"/>
      <c r="D759" s="314"/>
      <c r="E759" s="314"/>
      <c r="F759" s="314"/>
      <c r="G759" s="324"/>
      <c r="H759" s="314"/>
      <c r="I759" s="314"/>
      <c r="J759" s="314"/>
      <c r="K759" s="314"/>
      <c r="L759" s="314"/>
      <c r="M759" s="314"/>
      <c r="N759" s="314"/>
      <c r="O759" s="314"/>
      <c r="P759" s="314"/>
      <c r="Q759" s="314"/>
      <c r="R759" s="314"/>
      <c r="S759" s="314"/>
      <c r="T759" s="314"/>
      <c r="U759" s="314"/>
      <c r="V759" s="314"/>
    </row>
    <row r="760" spans="1:22" ht="14.25" customHeight="1" x14ac:dyDescent="0.2">
      <c r="A760" s="314"/>
      <c r="B760" s="314"/>
      <c r="C760" s="314"/>
      <c r="D760" s="314"/>
      <c r="E760" s="314"/>
      <c r="F760" s="314"/>
      <c r="G760" s="324"/>
      <c r="H760" s="314"/>
      <c r="I760" s="314"/>
      <c r="J760" s="314"/>
      <c r="K760" s="314"/>
      <c r="L760" s="314"/>
      <c r="M760" s="314"/>
      <c r="N760" s="314"/>
      <c r="O760" s="314"/>
      <c r="P760" s="314"/>
      <c r="Q760" s="314"/>
      <c r="R760" s="314"/>
      <c r="S760" s="314"/>
      <c r="T760" s="314"/>
      <c r="U760" s="314"/>
      <c r="V760" s="314"/>
    </row>
    <row r="761" spans="1:22" ht="14.25" customHeight="1" x14ac:dyDescent="0.2">
      <c r="A761" s="314"/>
      <c r="B761" s="314"/>
      <c r="C761" s="314"/>
      <c r="D761" s="314"/>
      <c r="E761" s="314"/>
      <c r="F761" s="314"/>
      <c r="G761" s="324"/>
      <c r="H761" s="314"/>
      <c r="I761" s="314"/>
      <c r="J761" s="314"/>
      <c r="K761" s="314"/>
      <c r="L761" s="314"/>
      <c r="M761" s="314"/>
      <c r="N761" s="314"/>
      <c r="O761" s="314"/>
      <c r="P761" s="314"/>
      <c r="Q761" s="314"/>
      <c r="R761" s="314"/>
      <c r="S761" s="314"/>
      <c r="T761" s="314"/>
      <c r="U761" s="314"/>
      <c r="V761" s="314"/>
    </row>
  </sheetData>
  <mergeCells count="1">
    <mergeCell ref="B3:F3"/>
  </mergeCells>
  <conditionalFormatting sqref="C7:E7">
    <cfRule type="containsText" dxfId="54" priority="26" operator="containsText" text="Uitgevraagd">
      <formula>NOT(ISERROR(SEARCH("Uitgevraagd",C7)))</formula>
    </cfRule>
    <cfRule type="containsText" dxfId="53" priority="27" operator="containsText" text="Uitvragen">
      <formula>NOT(ISERROR(SEARCH("Uitvragen",C7)))</formula>
    </cfRule>
  </conditionalFormatting>
  <conditionalFormatting sqref="C8:D8">
    <cfRule type="containsText" dxfId="52" priority="24" operator="containsText" text="Uitgevraagd">
      <formula>NOT(ISERROR(SEARCH("Uitgevraagd",C8)))</formula>
    </cfRule>
    <cfRule type="containsText" dxfId="51" priority="25" operator="containsText" text="Uitvragen">
      <formula>NOT(ISERROR(SEARCH("Uitvragen",C8)))</formula>
    </cfRule>
  </conditionalFormatting>
  <conditionalFormatting sqref="C9:D9">
    <cfRule type="containsText" dxfId="50" priority="22" operator="containsText" text="Uitgevraagd">
      <formula>NOT(ISERROR(SEARCH("Uitgevraagd",C9)))</formula>
    </cfRule>
    <cfRule type="containsText" dxfId="49" priority="23" operator="containsText" text="Uitvragen">
      <formula>NOT(ISERROR(SEARCH("Uitvragen",C9)))</formula>
    </cfRule>
  </conditionalFormatting>
  <conditionalFormatting sqref="D10 C10:C15">
    <cfRule type="containsText" dxfId="48" priority="20" operator="containsText" text="Uitgevraagd">
      <formula>NOT(ISERROR(SEARCH("Uitgevraagd",C10)))</formula>
    </cfRule>
    <cfRule type="containsText" dxfId="47" priority="21" operator="containsText" text="Uitvragen">
      <formula>NOT(ISERROR(SEARCH("Uitvragen",C10)))</formula>
    </cfRule>
  </conditionalFormatting>
  <conditionalFormatting sqref="D11:D15">
    <cfRule type="containsText" dxfId="46" priority="18" operator="containsText" text="Uitgevraagd">
      <formula>NOT(ISERROR(SEARCH("Uitgevraagd",D11)))</formula>
    </cfRule>
    <cfRule type="containsText" dxfId="45" priority="19" operator="containsText" text="Uitvragen">
      <formula>NOT(ISERROR(SEARCH("Uitvragen",D11)))</formula>
    </cfRule>
  </conditionalFormatting>
  <conditionalFormatting sqref="C16:D16">
    <cfRule type="containsText" dxfId="44" priority="16" operator="containsText" text="Uitgevraagd">
      <formula>NOT(ISERROR(SEARCH("Uitgevraagd",C16)))</formula>
    </cfRule>
    <cfRule type="containsText" dxfId="43" priority="17" operator="containsText" text="Uitvragen">
      <formula>NOT(ISERROR(SEARCH("Uitvragen",C16)))</formula>
    </cfRule>
  </conditionalFormatting>
  <conditionalFormatting sqref="C17:D17">
    <cfRule type="containsText" dxfId="42" priority="14" operator="containsText" text="Uitgevraagd">
      <formula>NOT(ISERROR(SEARCH("Uitgevraagd",C17)))</formula>
    </cfRule>
    <cfRule type="containsText" dxfId="41" priority="15" operator="containsText" text="Uitvragen">
      <formula>NOT(ISERROR(SEARCH("Uitvragen",C17)))</formula>
    </cfRule>
  </conditionalFormatting>
  <conditionalFormatting sqref="C18:D18">
    <cfRule type="containsText" dxfId="40" priority="12" operator="containsText" text="Uitgevraagd">
      <formula>NOT(ISERROR(SEARCH("Uitgevraagd",C18)))</formula>
    </cfRule>
    <cfRule type="containsText" dxfId="39" priority="13" operator="containsText" text="Uitvragen">
      <formula>NOT(ISERROR(SEARCH("Uitvragen",C18)))</formula>
    </cfRule>
  </conditionalFormatting>
  <conditionalFormatting sqref="C19:D19">
    <cfRule type="containsText" dxfId="38" priority="10" operator="containsText" text="Uitgevraagd">
      <formula>NOT(ISERROR(SEARCH("Uitgevraagd",C19)))</formula>
    </cfRule>
    <cfRule type="containsText" dxfId="37" priority="11" operator="containsText" text="Uitvragen">
      <formula>NOT(ISERROR(SEARCH("Uitvragen",C19)))</formula>
    </cfRule>
  </conditionalFormatting>
  <conditionalFormatting sqref="D20:D22">
    <cfRule type="containsText" dxfId="36" priority="8" operator="containsText" text="Uitgevraagd">
      <formula>NOT(ISERROR(SEARCH("Uitgevraagd",D20)))</formula>
    </cfRule>
    <cfRule type="containsText" dxfId="35" priority="9" operator="containsText" text="Uitvragen">
      <formula>NOT(ISERROR(SEARCH("Uitvragen",D20)))</formula>
    </cfRule>
  </conditionalFormatting>
  <conditionalFormatting sqref="C23:D23">
    <cfRule type="containsText" dxfId="34" priority="6" operator="containsText" text="Uitgevraagd">
      <formula>NOT(ISERROR(SEARCH("Uitgevraagd",C23)))</formula>
    </cfRule>
    <cfRule type="containsText" dxfId="33" priority="7" operator="containsText" text="Uitvragen">
      <formula>NOT(ISERROR(SEARCH("Uitvragen",C23)))</formula>
    </cfRule>
  </conditionalFormatting>
  <conditionalFormatting sqref="C24:D24">
    <cfRule type="containsText" dxfId="32" priority="4" operator="containsText" text="Uitgevraagd">
      <formula>NOT(ISERROR(SEARCH("Uitgevraagd",C24)))</formula>
    </cfRule>
    <cfRule type="containsText" dxfId="31" priority="5" operator="containsText" text="Uitvragen">
      <formula>NOT(ISERROR(SEARCH("Uitvragen",C24)))</formula>
    </cfRule>
  </conditionalFormatting>
  <conditionalFormatting sqref="C25:D26">
    <cfRule type="containsText" dxfId="30" priority="2" operator="containsText" text="Uitgevraagd">
      <formula>NOT(ISERROR(SEARCH("Uitgevraagd",C25)))</formula>
    </cfRule>
    <cfRule type="containsText" dxfId="29" priority="3" operator="containsText" text="Uitvragen">
      <formula>NOT(ISERROR(SEARCH("Uitvragen",C25)))</formula>
    </cfRule>
  </conditionalFormatting>
  <conditionalFormatting sqref="F28">
    <cfRule type="containsBlanks" dxfId="28" priority="1">
      <formula>LEN(TRIM(F28))=0</formula>
    </cfRule>
  </conditionalFormatting>
  <pageMargins left="0.7" right="0.7" top="0.75" bottom="0.75" header="0" footer="0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BDC0A-05E2-44F8-B13E-852EC93B3DF5}">
  <dimension ref="A1:AC761"/>
  <sheetViews>
    <sheetView workbookViewId="0">
      <selection activeCell="M16" sqref="M16"/>
    </sheetView>
  </sheetViews>
  <sheetFormatPr defaultColWidth="12.5" defaultRowHeight="15" customHeight="1" x14ac:dyDescent="0.2"/>
  <cols>
    <col min="1" max="1" width="14.5" style="237" customWidth="1"/>
    <col min="2" max="2" width="11.5" style="237" customWidth="1"/>
    <col min="3" max="3" width="12.5" style="237" customWidth="1"/>
    <col min="4" max="4" width="19.5" style="237" customWidth="1"/>
    <col min="5" max="5" width="20" style="237" customWidth="1"/>
    <col min="6" max="6" width="17" style="237" customWidth="1"/>
    <col min="7" max="7" width="63" style="237" bestFit="1" customWidth="1"/>
    <col min="8" max="8" width="8" style="237" customWidth="1"/>
    <col min="9" max="10" width="7.5" style="237" customWidth="1"/>
    <col min="11" max="11" width="14.5" style="237" customWidth="1"/>
    <col min="12" max="12" width="14" style="237" bestFit="1" customWidth="1"/>
    <col min="13" max="13" width="12" style="237" customWidth="1"/>
    <col min="14" max="14" width="14.5" style="237" customWidth="1"/>
    <col min="15" max="15" width="13" style="237" customWidth="1"/>
    <col min="16" max="19" width="7.5" style="237" customWidth="1"/>
    <col min="20" max="20" width="22" style="237" bestFit="1" customWidth="1"/>
    <col min="21" max="21" width="37" style="237" bestFit="1" customWidth="1"/>
    <col min="22" max="22" width="15.69921875" style="237" customWidth="1"/>
    <col min="23" max="23" width="21" style="273" customWidth="1"/>
    <col min="24" max="24" width="16.5" style="237" bestFit="1" customWidth="1"/>
    <col min="25" max="25" width="17.5" style="237" customWidth="1"/>
    <col min="26" max="27" width="16.19921875" style="273" customWidth="1"/>
    <col min="28" max="28" width="15.19921875" style="273" customWidth="1"/>
    <col min="29" max="16384" width="12.5" style="237"/>
  </cols>
  <sheetData>
    <row r="1" spans="1:29" ht="14.25" customHeight="1" x14ac:dyDescent="0.2">
      <c r="A1" s="235"/>
      <c r="B1" s="235"/>
      <c r="C1" s="236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</row>
    <row r="2" spans="1:29" ht="14.25" customHeight="1" x14ac:dyDescent="0.2">
      <c r="A2" s="235"/>
      <c r="B2" s="235"/>
      <c r="C2" s="236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X2" s="257" t="s">
        <v>314</v>
      </c>
      <c r="Y2" s="257">
        <v>85</v>
      </c>
      <c r="Z2" s="307" t="s">
        <v>317</v>
      </c>
    </row>
    <row r="3" spans="1:29" ht="45.75" customHeight="1" x14ac:dyDescent="0.2">
      <c r="A3" s="235"/>
      <c r="B3" s="367" t="s">
        <v>146</v>
      </c>
      <c r="C3" s="367"/>
      <c r="D3" s="367"/>
      <c r="E3" s="367"/>
      <c r="F3" s="367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X3" s="257" t="s">
        <v>315</v>
      </c>
      <c r="Y3" s="257">
        <v>13</v>
      </c>
      <c r="Z3" s="307" t="s">
        <v>316</v>
      </c>
    </row>
    <row r="4" spans="1:29" ht="14.25" customHeight="1" x14ac:dyDescent="0.2">
      <c r="A4" s="235"/>
      <c r="B4" s="235"/>
      <c r="C4" s="236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</row>
    <row r="5" spans="1:29" ht="14.25" customHeight="1" x14ac:dyDescent="0.2">
      <c r="A5" s="235"/>
      <c r="B5" s="278"/>
      <c r="C5" s="279"/>
      <c r="D5" s="278"/>
      <c r="E5" s="278"/>
      <c r="F5" s="278"/>
      <c r="G5" s="278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</row>
    <row r="6" spans="1:29" ht="18" customHeight="1" thickBot="1" x14ac:dyDescent="0.35">
      <c r="A6" s="235"/>
      <c r="B6" s="368" t="s">
        <v>145</v>
      </c>
      <c r="C6" s="369"/>
      <c r="D6" s="369"/>
      <c r="E6" s="369"/>
      <c r="F6" s="369"/>
      <c r="G6" s="369"/>
      <c r="J6" s="235"/>
      <c r="K6" s="278" t="s">
        <v>149</v>
      </c>
      <c r="L6" s="278"/>
      <c r="M6" s="278"/>
      <c r="N6" s="235"/>
      <c r="O6" s="235"/>
      <c r="P6" s="235"/>
      <c r="Q6" s="235"/>
      <c r="R6" s="235"/>
      <c r="S6" s="235"/>
      <c r="T6" s="303" t="s">
        <v>336</v>
      </c>
      <c r="U6" s="296"/>
      <c r="V6" s="296"/>
      <c r="W6" s="311" t="s">
        <v>294</v>
      </c>
      <c r="X6" s="293" t="s">
        <v>295</v>
      </c>
      <c r="Y6" s="293" t="s">
        <v>298</v>
      </c>
      <c r="Z6" s="308" t="s">
        <v>296</v>
      </c>
      <c r="AA6" s="308" t="s">
        <v>174</v>
      </c>
      <c r="AB6" s="308" t="s">
        <v>297</v>
      </c>
      <c r="AC6" s="294"/>
    </row>
    <row r="7" spans="1:29" ht="19.5" customHeight="1" thickTop="1" thickBot="1" x14ac:dyDescent="0.35">
      <c r="A7" s="235"/>
      <c r="B7" s="280" t="s">
        <v>68</v>
      </c>
      <c r="C7" s="281" t="s">
        <v>129</v>
      </c>
      <c r="D7" s="281" t="s">
        <v>131</v>
      </c>
      <c r="E7" s="281" t="s">
        <v>130</v>
      </c>
      <c r="F7" s="281" t="s">
        <v>132</v>
      </c>
      <c r="G7" s="281" t="s">
        <v>180</v>
      </c>
      <c r="J7" s="235"/>
      <c r="K7" s="286">
        <v>6631</v>
      </c>
      <c r="L7" s="278" t="s">
        <v>9</v>
      </c>
      <c r="M7" s="278"/>
      <c r="N7" s="235"/>
      <c r="O7" s="235"/>
      <c r="P7" s="235"/>
      <c r="Q7" s="235"/>
      <c r="R7" s="235"/>
      <c r="S7" s="235"/>
      <c r="T7" s="298" t="s">
        <v>268</v>
      </c>
      <c r="U7" s="299" t="s">
        <v>269</v>
      </c>
      <c r="V7" s="297"/>
      <c r="W7" s="309">
        <v>2233</v>
      </c>
      <c r="X7" s="294">
        <v>2233</v>
      </c>
      <c r="Y7" s="295">
        <f t="shared" ref="Y7:Y19" si="0">W7/X7</f>
        <v>1</v>
      </c>
      <c r="Z7" s="309">
        <f>31806+86304</f>
        <v>118110</v>
      </c>
      <c r="AA7" s="309">
        <f>463973-443186</f>
        <v>20787</v>
      </c>
      <c r="AB7" s="309" t="s">
        <v>303</v>
      </c>
      <c r="AC7" s="294"/>
    </row>
    <row r="8" spans="1:29" ht="14.25" customHeight="1" thickTop="1" thickBot="1" x14ac:dyDescent="0.25">
      <c r="A8" s="235"/>
      <c r="B8" s="282">
        <v>2020</v>
      </c>
      <c r="C8" s="282" t="s">
        <v>133</v>
      </c>
      <c r="D8" s="282">
        <v>17399</v>
      </c>
      <c r="E8" s="282">
        <v>12944</v>
      </c>
      <c r="F8" s="282">
        <v>3416</v>
      </c>
      <c r="G8" s="283" t="s">
        <v>181</v>
      </c>
      <c r="H8" s="237" t="s">
        <v>182</v>
      </c>
      <c r="J8" s="235"/>
      <c r="K8" s="286">
        <v>6451</v>
      </c>
      <c r="L8" s="278" t="s">
        <v>9</v>
      </c>
      <c r="M8" s="278" t="s">
        <v>148</v>
      </c>
      <c r="N8" s="235"/>
      <c r="O8" s="235"/>
      <c r="P8" s="235"/>
      <c r="Q8" s="235"/>
      <c r="R8" s="235"/>
      <c r="S8" s="235"/>
      <c r="T8" s="298" t="s">
        <v>270</v>
      </c>
      <c r="U8" s="300" t="s">
        <v>271</v>
      </c>
      <c r="V8" s="296"/>
      <c r="W8" s="309">
        <v>971</v>
      </c>
      <c r="X8" s="294"/>
      <c r="Y8" s="295"/>
      <c r="Z8" s="310">
        <f>W8*$Y$2</f>
        <v>82535</v>
      </c>
      <c r="AA8" s="310">
        <f>W8*$Y$3</f>
        <v>12623</v>
      </c>
      <c r="AB8" s="309"/>
      <c r="AC8" s="294"/>
    </row>
    <row r="9" spans="1:29" ht="14.25" customHeight="1" thickBot="1" x14ac:dyDescent="0.25">
      <c r="A9" s="235"/>
      <c r="B9" s="284">
        <v>2020</v>
      </c>
      <c r="C9" s="284" t="s">
        <v>134</v>
      </c>
      <c r="D9" s="284">
        <v>43487</v>
      </c>
      <c r="E9" s="284">
        <v>37627</v>
      </c>
      <c r="F9" s="284">
        <v>5187</v>
      </c>
      <c r="G9" s="283" t="s">
        <v>181</v>
      </c>
      <c r="H9" s="237" t="s">
        <v>182</v>
      </c>
      <c r="J9" s="235"/>
      <c r="K9" s="286">
        <v>3028</v>
      </c>
      <c r="L9" s="278" t="s">
        <v>24</v>
      </c>
      <c r="M9" s="278"/>
      <c r="N9" s="235"/>
      <c r="O9" s="235"/>
      <c r="P9" s="235"/>
      <c r="Q9" s="235"/>
      <c r="R9" s="235"/>
      <c r="S9" s="235"/>
      <c r="T9" s="298" t="s">
        <v>284</v>
      </c>
      <c r="U9" s="300" t="s">
        <v>272</v>
      </c>
      <c r="V9" s="296" t="s">
        <v>301</v>
      </c>
      <c r="W9" s="309">
        <v>6950</v>
      </c>
      <c r="X9" s="294">
        <v>15950</v>
      </c>
      <c r="Y9" s="295">
        <f t="shared" si="0"/>
        <v>0.43573667711598746</v>
      </c>
      <c r="Z9" s="309">
        <f>1420413*Y9</f>
        <v>618926.04075235105</v>
      </c>
      <c r="AA9" s="309" t="s">
        <v>303</v>
      </c>
      <c r="AB9" s="309">
        <f>2652*Y9</f>
        <v>1155.5736677115988</v>
      </c>
      <c r="AC9" s="294"/>
    </row>
    <row r="10" spans="1:29" ht="14.25" customHeight="1" thickTop="1" thickBot="1" x14ac:dyDescent="0.25">
      <c r="A10" s="235"/>
      <c r="B10" s="282">
        <v>2020</v>
      </c>
      <c r="C10" s="283" t="s">
        <v>135</v>
      </c>
      <c r="D10" s="283">
        <v>39059</v>
      </c>
      <c r="E10" s="283">
        <v>35711</v>
      </c>
      <c r="F10" s="283">
        <v>3131</v>
      </c>
      <c r="G10" s="283" t="s">
        <v>181</v>
      </c>
      <c r="H10" s="237" t="s">
        <v>182</v>
      </c>
      <c r="J10" s="235"/>
      <c r="K10" s="278"/>
      <c r="L10" s="278"/>
      <c r="M10" s="278"/>
      <c r="N10" s="235"/>
      <c r="O10" s="235"/>
      <c r="P10" s="235"/>
      <c r="Q10" s="235"/>
      <c r="R10" s="235"/>
      <c r="S10" s="235"/>
      <c r="T10" s="298" t="s">
        <v>273</v>
      </c>
      <c r="U10" s="301" t="s">
        <v>274</v>
      </c>
      <c r="V10" s="296"/>
      <c r="W10" s="309">
        <v>2898</v>
      </c>
      <c r="X10" s="294"/>
      <c r="Y10" s="295"/>
      <c r="Z10" s="310">
        <f>W10*$Y$2</f>
        <v>246330</v>
      </c>
      <c r="AA10" s="310">
        <f t="shared" ref="AA10:AA18" si="1">W10*$Y$3</f>
        <v>37674</v>
      </c>
      <c r="AB10" s="309"/>
      <c r="AC10" s="294"/>
    </row>
    <row r="11" spans="1:29" ht="14.25" customHeight="1" thickBot="1" x14ac:dyDescent="0.25">
      <c r="A11" s="235"/>
      <c r="B11" s="284">
        <v>2020</v>
      </c>
      <c r="C11" s="283" t="s">
        <v>136</v>
      </c>
      <c r="D11" s="283">
        <v>47125</v>
      </c>
      <c r="E11" s="283">
        <v>31258</v>
      </c>
      <c r="F11" s="283">
        <v>214</v>
      </c>
      <c r="G11" s="283" t="s">
        <v>181</v>
      </c>
      <c r="H11" s="237" t="s">
        <v>182</v>
      </c>
      <c r="J11" s="235"/>
      <c r="K11" s="278"/>
      <c r="L11" s="287"/>
      <c r="M11" s="288"/>
      <c r="N11" s="235"/>
      <c r="O11" s="235"/>
      <c r="P11" s="235"/>
      <c r="Q11" s="235"/>
      <c r="R11" s="235"/>
      <c r="S11" s="235"/>
      <c r="T11" s="298" t="s">
        <v>280</v>
      </c>
      <c r="U11" s="300" t="s">
        <v>275</v>
      </c>
      <c r="V11" s="296"/>
      <c r="W11" s="309">
        <v>890</v>
      </c>
      <c r="X11" s="294"/>
      <c r="Y11" s="295"/>
      <c r="Z11" s="309">
        <f>2164+1624+2136+2542+2141+2308+2433+1898+1122+1516+1304+1290+1523</f>
        <v>24001</v>
      </c>
      <c r="AA11" s="310">
        <f t="shared" si="1"/>
        <v>11570</v>
      </c>
      <c r="AB11" s="309"/>
      <c r="AC11" s="294"/>
    </row>
    <row r="12" spans="1:29" ht="14.25" customHeight="1" thickTop="1" thickBot="1" x14ac:dyDescent="0.25">
      <c r="A12" s="235"/>
      <c r="B12" s="282">
        <v>2020</v>
      </c>
      <c r="C12" s="284" t="s">
        <v>137</v>
      </c>
      <c r="D12" s="284">
        <v>50356</v>
      </c>
      <c r="E12" s="284">
        <v>29162</v>
      </c>
      <c r="F12" s="284">
        <v>584</v>
      </c>
      <c r="G12" s="283" t="s">
        <v>181</v>
      </c>
      <c r="H12" s="237" t="s">
        <v>182</v>
      </c>
      <c r="J12" s="235"/>
      <c r="K12" s="235"/>
      <c r="O12" s="235"/>
      <c r="P12" s="235"/>
      <c r="Q12" s="235"/>
      <c r="R12" s="235"/>
      <c r="S12" s="235"/>
      <c r="T12" s="298" t="s">
        <v>280</v>
      </c>
      <c r="U12" s="300" t="s">
        <v>276</v>
      </c>
      <c r="V12" s="296" t="s">
        <v>334</v>
      </c>
      <c r="W12" s="312">
        <v>206.71</v>
      </c>
      <c r="X12" s="294"/>
      <c r="Y12" s="295"/>
      <c r="Z12" s="310">
        <f>W12*$Y$2</f>
        <v>17570.350000000002</v>
      </c>
      <c r="AA12" s="310">
        <f t="shared" si="1"/>
        <v>2687.23</v>
      </c>
      <c r="AB12" s="309"/>
      <c r="AC12" s="294"/>
    </row>
    <row r="13" spans="1:29" ht="14.25" customHeight="1" thickBot="1" x14ac:dyDescent="0.25">
      <c r="A13" s="235"/>
      <c r="B13" s="284">
        <v>2020</v>
      </c>
      <c r="C13" s="284" t="s">
        <v>138</v>
      </c>
      <c r="D13" s="284">
        <v>61433</v>
      </c>
      <c r="E13" s="284">
        <v>38510</v>
      </c>
      <c r="F13" s="284">
        <v>426</v>
      </c>
      <c r="G13" s="283" t="s">
        <v>181</v>
      </c>
      <c r="H13" s="237" t="s">
        <v>182</v>
      </c>
      <c r="J13" s="235"/>
      <c r="K13" s="235"/>
      <c r="O13" s="235"/>
      <c r="P13" s="235"/>
      <c r="Q13" s="235"/>
      <c r="R13" s="235"/>
      <c r="S13" s="235"/>
      <c r="T13" s="298" t="s">
        <v>280</v>
      </c>
      <c r="U13" s="300" t="s">
        <v>277</v>
      </c>
      <c r="V13" s="296" t="s">
        <v>335</v>
      </c>
      <c r="W13" s="312">
        <v>175</v>
      </c>
      <c r="X13" s="294"/>
      <c r="Y13" s="295"/>
      <c r="Z13" s="310">
        <f t="shared" ref="Z13:Z17" si="2">W13*$Y$2</f>
        <v>14875</v>
      </c>
      <c r="AA13" s="310">
        <f t="shared" si="1"/>
        <v>2275</v>
      </c>
      <c r="AB13" s="309"/>
      <c r="AC13" s="294"/>
    </row>
    <row r="14" spans="1:29" ht="14.25" customHeight="1" thickTop="1" thickBot="1" x14ac:dyDescent="0.25">
      <c r="A14" s="235"/>
      <c r="B14" s="282">
        <v>2020</v>
      </c>
      <c r="C14" s="283" t="s">
        <v>139</v>
      </c>
      <c r="D14" s="283">
        <v>48902</v>
      </c>
      <c r="E14" s="283">
        <v>27645</v>
      </c>
      <c r="F14" s="283">
        <v>1131</v>
      </c>
      <c r="G14" s="283" t="s">
        <v>181</v>
      </c>
      <c r="H14" s="237" t="s">
        <v>182</v>
      </c>
      <c r="J14" s="235"/>
      <c r="K14" s="278" t="s">
        <v>169</v>
      </c>
      <c r="L14" s="278"/>
      <c r="M14" s="278"/>
      <c r="N14" s="278"/>
      <c r="O14" s="278"/>
      <c r="P14" s="278"/>
      <c r="Q14" s="278"/>
      <c r="R14" s="235"/>
      <c r="S14" s="235"/>
      <c r="T14" s="298" t="s">
        <v>280</v>
      </c>
      <c r="U14" s="300" t="s">
        <v>278</v>
      </c>
      <c r="V14" s="296"/>
      <c r="W14" s="312">
        <v>0</v>
      </c>
      <c r="X14" s="294"/>
      <c r="Y14" s="295"/>
      <c r="Z14" s="310">
        <f t="shared" si="2"/>
        <v>0</v>
      </c>
      <c r="AA14" s="310">
        <f t="shared" si="1"/>
        <v>0</v>
      </c>
      <c r="AB14" s="309"/>
      <c r="AC14" s="294"/>
    </row>
    <row r="15" spans="1:29" ht="14.25" customHeight="1" thickBot="1" x14ac:dyDescent="0.25">
      <c r="A15" s="235"/>
      <c r="B15" s="284">
        <v>2020</v>
      </c>
      <c r="C15" s="283" t="s">
        <v>140</v>
      </c>
      <c r="D15" s="283">
        <v>50037</v>
      </c>
      <c r="E15" s="283">
        <v>36386</v>
      </c>
      <c r="F15" s="283">
        <v>6968</v>
      </c>
      <c r="G15" s="283" t="s">
        <v>181</v>
      </c>
      <c r="H15" s="237" t="s">
        <v>182</v>
      </c>
      <c r="J15" s="235"/>
      <c r="K15" s="278" t="s">
        <v>171</v>
      </c>
      <c r="L15" s="278"/>
      <c r="M15" s="278"/>
      <c r="N15" s="278"/>
      <c r="O15" s="278"/>
      <c r="P15" s="278"/>
      <c r="Q15" s="278"/>
      <c r="R15" s="235"/>
      <c r="S15" s="235"/>
      <c r="T15" s="298" t="s">
        <v>280</v>
      </c>
      <c r="U15" s="300" t="s">
        <v>279</v>
      </c>
      <c r="V15" s="296"/>
      <c r="W15" s="312">
        <v>0</v>
      </c>
      <c r="X15" s="294"/>
      <c r="Y15" s="295"/>
      <c r="Z15" s="310">
        <f t="shared" si="2"/>
        <v>0</v>
      </c>
      <c r="AA15" s="310">
        <f t="shared" si="1"/>
        <v>0</v>
      </c>
      <c r="AB15" s="309"/>
      <c r="AC15" s="294"/>
    </row>
    <row r="16" spans="1:29" ht="14.25" customHeight="1" thickTop="1" thickBot="1" x14ac:dyDescent="0.25">
      <c r="A16" s="235"/>
      <c r="B16" s="282">
        <v>2020</v>
      </c>
      <c r="C16" s="284" t="s">
        <v>141</v>
      </c>
      <c r="D16" s="284">
        <v>52087</v>
      </c>
      <c r="E16" s="284">
        <v>41589</v>
      </c>
      <c r="F16" s="284">
        <v>8340</v>
      </c>
      <c r="G16" s="283" t="s">
        <v>181</v>
      </c>
      <c r="H16" s="237" t="s">
        <v>182</v>
      </c>
      <c r="J16" s="235"/>
      <c r="K16" s="278" t="s">
        <v>170</v>
      </c>
      <c r="L16" s="278"/>
      <c r="M16" s="278"/>
      <c r="N16" s="278"/>
      <c r="O16" s="278"/>
      <c r="P16" s="278"/>
      <c r="Q16" s="278"/>
      <c r="R16" s="235"/>
      <c r="S16" s="235"/>
      <c r="T16" s="298" t="s">
        <v>160</v>
      </c>
      <c r="U16" s="302" t="s">
        <v>281</v>
      </c>
      <c r="V16" s="296"/>
      <c r="W16" s="309">
        <v>1050</v>
      </c>
      <c r="X16" s="294"/>
      <c r="Y16" s="295"/>
      <c r="Z16" s="310">
        <f t="shared" si="2"/>
        <v>89250</v>
      </c>
      <c r="AA16" s="310">
        <f t="shared" si="1"/>
        <v>13650</v>
      </c>
      <c r="AB16" s="309"/>
      <c r="AC16" s="294"/>
    </row>
    <row r="17" spans="1:29" ht="14.25" customHeight="1" thickBot="1" x14ac:dyDescent="0.25">
      <c r="A17" s="235"/>
      <c r="B17" s="284">
        <v>2020</v>
      </c>
      <c r="C17" s="284" t="s">
        <v>142</v>
      </c>
      <c r="D17" s="284">
        <v>60476</v>
      </c>
      <c r="E17" s="284">
        <v>49524</v>
      </c>
      <c r="F17" s="284">
        <v>13294</v>
      </c>
      <c r="G17" s="283" t="s">
        <v>181</v>
      </c>
      <c r="H17" s="237" t="s">
        <v>182</v>
      </c>
      <c r="J17" s="235"/>
      <c r="K17" s="278" t="s">
        <v>172</v>
      </c>
      <c r="L17" s="278"/>
      <c r="M17" s="278"/>
      <c r="N17" s="278"/>
      <c r="O17" s="278"/>
      <c r="P17" s="278"/>
      <c r="Q17" s="278"/>
      <c r="R17" s="235"/>
      <c r="S17" s="235"/>
      <c r="T17" s="298" t="s">
        <v>282</v>
      </c>
      <c r="U17" s="300" t="s">
        <v>283</v>
      </c>
      <c r="V17" s="296"/>
      <c r="W17" s="309">
        <v>400</v>
      </c>
      <c r="X17" s="294"/>
      <c r="Y17" s="295"/>
      <c r="Z17" s="310">
        <f t="shared" si="2"/>
        <v>34000</v>
      </c>
      <c r="AA17" s="310">
        <f t="shared" si="1"/>
        <v>5200</v>
      </c>
      <c r="AB17" s="309"/>
      <c r="AC17" s="294"/>
    </row>
    <row r="18" spans="1:29" ht="14.25" customHeight="1" thickBot="1" x14ac:dyDescent="0.25">
      <c r="A18" s="235"/>
      <c r="B18" s="283">
        <v>2021</v>
      </c>
      <c r="C18" s="283" t="s">
        <v>143</v>
      </c>
      <c r="D18" s="283">
        <v>62688</v>
      </c>
      <c r="E18" s="283">
        <v>63570</v>
      </c>
      <c r="F18" s="283">
        <v>16139</v>
      </c>
      <c r="G18" s="283" t="s">
        <v>184</v>
      </c>
      <c r="H18" s="237" t="s">
        <v>182</v>
      </c>
      <c r="J18" s="235"/>
      <c r="K18" s="278" t="s">
        <v>183</v>
      </c>
      <c r="L18" s="278"/>
      <c r="M18" s="278"/>
      <c r="N18" s="278"/>
      <c r="O18" s="278"/>
      <c r="P18" s="278"/>
      <c r="Q18" s="278"/>
      <c r="R18" s="235"/>
      <c r="S18" s="235"/>
      <c r="T18" s="298" t="s">
        <v>266</v>
      </c>
      <c r="U18" s="300" t="s">
        <v>285</v>
      </c>
      <c r="V18" s="296"/>
      <c r="W18" s="309">
        <v>351</v>
      </c>
      <c r="X18" s="294"/>
      <c r="Y18" s="295"/>
      <c r="Z18" s="310">
        <f>W18*$Y$2</f>
        <v>29835</v>
      </c>
      <c r="AA18" s="310">
        <f t="shared" si="1"/>
        <v>4563</v>
      </c>
      <c r="AB18" s="309"/>
      <c r="AC18" s="294"/>
    </row>
    <row r="19" spans="1:29" ht="14.25" customHeight="1" thickBot="1" x14ac:dyDescent="0.25">
      <c r="A19" s="235"/>
      <c r="B19" s="283">
        <v>2021</v>
      </c>
      <c r="C19" s="283" t="s">
        <v>144</v>
      </c>
      <c r="D19" s="283">
        <v>58077</v>
      </c>
      <c r="E19" s="283">
        <v>49434</v>
      </c>
      <c r="F19" s="283">
        <v>13224</v>
      </c>
      <c r="G19" s="283" t="s">
        <v>184</v>
      </c>
      <c r="H19" s="237" t="s">
        <v>182</v>
      </c>
      <c r="K19" s="285"/>
      <c r="L19" s="285"/>
      <c r="M19" s="285"/>
      <c r="N19" s="285"/>
      <c r="O19" s="278"/>
      <c r="P19" s="278"/>
      <c r="Q19" s="278"/>
      <c r="R19" s="235"/>
      <c r="S19" s="235"/>
      <c r="T19" s="298" t="s">
        <v>262</v>
      </c>
      <c r="U19" s="300" t="s">
        <v>286</v>
      </c>
      <c r="V19" s="296" t="s">
        <v>302</v>
      </c>
      <c r="W19" s="309">
        <v>1917</v>
      </c>
      <c r="X19" s="294">
        <v>15328</v>
      </c>
      <c r="Y19" s="295">
        <f t="shared" si="0"/>
        <v>0.12506524008350731</v>
      </c>
      <c r="Z19" s="309">
        <f>Y19*1092878.18181818</f>
        <v>136681.07219111762</v>
      </c>
      <c r="AA19" s="309">
        <f>Y19*96061.0909090909</f>
        <v>12013.903397229074</v>
      </c>
      <c r="AB19" s="309"/>
      <c r="AC19" s="294"/>
    </row>
    <row r="20" spans="1:29" ht="14.25" customHeight="1" thickBot="1" x14ac:dyDescent="0.25">
      <c r="A20" s="235"/>
      <c r="B20" s="283">
        <v>2021</v>
      </c>
      <c r="C20" s="283" t="s">
        <v>133</v>
      </c>
      <c r="D20" s="283">
        <v>59313</v>
      </c>
      <c r="E20" s="283">
        <v>46144</v>
      </c>
      <c r="F20" s="283">
        <v>12296</v>
      </c>
      <c r="G20" s="283" t="s">
        <v>184</v>
      </c>
      <c r="H20" s="237" t="s">
        <v>182</v>
      </c>
      <c r="J20" s="235"/>
      <c r="K20" s="285">
        <f>7285132-6787317</f>
        <v>497815</v>
      </c>
      <c r="L20" s="278"/>
      <c r="M20" s="278"/>
      <c r="N20" s="278"/>
      <c r="O20" s="278"/>
      <c r="P20" s="278"/>
      <c r="Q20" s="278"/>
      <c r="R20" s="235"/>
      <c r="S20" s="235"/>
      <c r="T20" s="296" t="s">
        <v>290</v>
      </c>
      <c r="U20" s="301" t="s">
        <v>287</v>
      </c>
      <c r="V20" s="296"/>
      <c r="W20" s="309">
        <v>1910</v>
      </c>
      <c r="X20" s="294"/>
      <c r="Y20" s="295"/>
      <c r="Z20" s="310">
        <f>W20*$Y$2</f>
        <v>162350</v>
      </c>
      <c r="AA20" s="310">
        <f>W20*$Y$3</f>
        <v>24830</v>
      </c>
      <c r="AB20" s="309"/>
      <c r="AC20" s="294"/>
    </row>
    <row r="21" spans="1:29" ht="14.25" customHeight="1" thickBot="1" x14ac:dyDescent="0.25">
      <c r="A21" s="235"/>
      <c r="B21" s="283">
        <v>2021</v>
      </c>
      <c r="C21" s="283" t="s">
        <v>134</v>
      </c>
      <c r="D21" s="283">
        <v>46473</v>
      </c>
      <c r="E21" s="283">
        <v>39119</v>
      </c>
      <c r="F21" s="283">
        <v>12795</v>
      </c>
      <c r="G21" s="283" t="s">
        <v>184</v>
      </c>
      <c r="H21" s="237" t="s">
        <v>182</v>
      </c>
      <c r="J21" s="235"/>
      <c r="K21" s="285">
        <f>1951050-1823386</f>
        <v>127664</v>
      </c>
      <c r="L21" s="278"/>
      <c r="M21" s="278"/>
      <c r="N21" s="278"/>
      <c r="O21" s="278"/>
      <c r="P21" s="278"/>
      <c r="Q21" s="278"/>
      <c r="R21" s="235"/>
      <c r="S21" s="235"/>
      <c r="T21" s="296" t="s">
        <v>290</v>
      </c>
      <c r="U21" s="301" t="s">
        <v>288</v>
      </c>
      <c r="V21" s="296"/>
      <c r="W21" s="309">
        <v>895</v>
      </c>
      <c r="X21" s="294"/>
      <c r="Y21" s="295"/>
      <c r="Z21" s="310">
        <f t="shared" ref="Z21:Z26" si="3">W21*$Y$2</f>
        <v>76075</v>
      </c>
      <c r="AA21" s="310">
        <f t="shared" ref="AA21:AA22" si="4">W21*$Y$3</f>
        <v>11635</v>
      </c>
      <c r="AB21" s="309"/>
      <c r="AC21" s="294"/>
    </row>
    <row r="22" spans="1:29" ht="14.25" customHeight="1" thickBot="1" x14ac:dyDescent="0.25">
      <c r="A22" s="235"/>
      <c r="B22" s="283">
        <v>2021</v>
      </c>
      <c r="C22" s="283" t="s">
        <v>135</v>
      </c>
      <c r="D22" s="283">
        <v>37494</v>
      </c>
      <c r="E22" s="283">
        <v>35979</v>
      </c>
      <c r="F22" s="283">
        <v>7020</v>
      </c>
      <c r="G22" s="283" t="s">
        <v>184</v>
      </c>
      <c r="H22" s="237" t="s">
        <v>182</v>
      </c>
      <c r="J22" s="235"/>
      <c r="K22" s="289">
        <f>K21/K20</f>
        <v>0.25644868073481114</v>
      </c>
      <c r="L22" s="278"/>
      <c r="M22" s="278"/>
      <c r="N22" s="278"/>
      <c r="O22" s="278"/>
      <c r="P22" s="278"/>
      <c r="Q22" s="278"/>
      <c r="R22" s="235"/>
      <c r="S22" s="235"/>
      <c r="T22" s="296" t="s">
        <v>290</v>
      </c>
      <c r="U22" s="301" t="s">
        <v>289</v>
      </c>
      <c r="V22" s="296"/>
      <c r="W22" s="309">
        <v>1227</v>
      </c>
      <c r="X22" s="294"/>
      <c r="Y22" s="295"/>
      <c r="Z22" s="310">
        <f t="shared" si="3"/>
        <v>104295</v>
      </c>
      <c r="AA22" s="310">
        <f t="shared" si="4"/>
        <v>15951</v>
      </c>
      <c r="AB22" s="309"/>
      <c r="AC22" s="294"/>
    </row>
    <row r="23" spans="1:29" ht="14.25" customHeight="1" thickBot="1" x14ac:dyDescent="0.25">
      <c r="A23" s="235"/>
      <c r="B23" s="283">
        <v>2021</v>
      </c>
      <c r="C23" s="283" t="s">
        <v>136</v>
      </c>
      <c r="D23" s="283">
        <v>48672</v>
      </c>
      <c r="E23" s="283">
        <v>25767</v>
      </c>
      <c r="F23" s="283">
        <v>1086</v>
      </c>
      <c r="G23" s="283" t="s">
        <v>184</v>
      </c>
      <c r="H23" s="237" t="s">
        <v>182</v>
      </c>
      <c r="J23" s="235"/>
      <c r="K23" s="278"/>
      <c r="L23" s="278"/>
      <c r="M23" s="278"/>
      <c r="N23" s="278"/>
      <c r="O23" s="278"/>
      <c r="P23" s="278"/>
      <c r="Q23" s="278"/>
      <c r="R23" s="235"/>
      <c r="S23" s="235"/>
      <c r="T23" s="298" t="s">
        <v>159</v>
      </c>
      <c r="U23" s="300" t="s">
        <v>291</v>
      </c>
      <c r="V23" s="296"/>
      <c r="W23" s="309">
        <v>643</v>
      </c>
      <c r="X23" s="294"/>
      <c r="Y23" s="295"/>
      <c r="Z23" s="310">
        <f t="shared" si="3"/>
        <v>54655</v>
      </c>
      <c r="AA23" s="310">
        <f>W23*$Y$3</f>
        <v>8359</v>
      </c>
      <c r="AB23" s="309"/>
      <c r="AC23" s="294"/>
    </row>
    <row r="24" spans="1:29" ht="14.25" customHeight="1" thickBot="1" x14ac:dyDescent="0.25">
      <c r="A24" s="235"/>
      <c r="B24" s="283"/>
      <c r="C24" s="283"/>
      <c r="D24" s="283"/>
      <c r="E24" s="283"/>
      <c r="F24" s="283"/>
      <c r="G24" s="283"/>
      <c r="J24" s="235"/>
      <c r="K24" s="287">
        <v>43913</v>
      </c>
      <c r="L24" s="278"/>
      <c r="M24" s="278"/>
      <c r="N24" s="278"/>
      <c r="O24" s="278"/>
      <c r="P24" s="278"/>
      <c r="Q24" s="278"/>
      <c r="R24" s="235"/>
      <c r="S24" s="235"/>
      <c r="T24" s="298" t="s">
        <v>261</v>
      </c>
      <c r="U24" s="300" t="s">
        <v>292</v>
      </c>
      <c r="V24" s="296" t="s">
        <v>293</v>
      </c>
      <c r="W24" s="309">
        <v>700</v>
      </c>
      <c r="X24" s="294">
        <v>700</v>
      </c>
      <c r="Y24" s="295">
        <f>W24/X24</f>
        <v>1</v>
      </c>
      <c r="Z24" s="309">
        <v>421796</v>
      </c>
      <c r="AA24" s="309" t="s">
        <v>303</v>
      </c>
      <c r="AB24" s="309">
        <f>587</f>
        <v>587</v>
      </c>
      <c r="AC24" s="294"/>
    </row>
    <row r="25" spans="1:29" ht="14.25" customHeight="1" thickBot="1" x14ac:dyDescent="0.25">
      <c r="A25" s="235"/>
      <c r="B25" s="283"/>
      <c r="C25" s="283"/>
      <c r="D25" s="283"/>
      <c r="E25" s="283"/>
      <c r="F25" s="283"/>
      <c r="G25" s="283"/>
      <c r="J25" s="235"/>
      <c r="K25" s="287">
        <v>44196</v>
      </c>
      <c r="L25" s="278">
        <f>_xlfn.DAYS(K25,K24)</f>
        <v>283</v>
      </c>
      <c r="M25" s="278"/>
      <c r="N25" s="278"/>
      <c r="O25" s="278"/>
      <c r="P25" s="278"/>
      <c r="Q25" s="278"/>
      <c r="R25" s="235"/>
      <c r="S25" s="235"/>
      <c r="T25" s="298" t="s">
        <v>264</v>
      </c>
      <c r="U25" s="300" t="s">
        <v>299</v>
      </c>
      <c r="V25" s="296"/>
      <c r="W25" s="309">
        <v>864</v>
      </c>
      <c r="X25" s="294"/>
      <c r="Y25" s="295"/>
      <c r="Z25" s="310">
        <f t="shared" si="3"/>
        <v>73440</v>
      </c>
      <c r="AA25" s="309"/>
      <c r="AB25" s="310">
        <f>W25*$Y$3/31.6</f>
        <v>355.44303797468353</v>
      </c>
      <c r="AC25" s="294"/>
    </row>
    <row r="26" spans="1:29" ht="14.25" customHeight="1" thickBot="1" x14ac:dyDescent="0.25">
      <c r="A26" s="235"/>
      <c r="B26" s="283"/>
      <c r="C26" s="283"/>
      <c r="D26" s="283"/>
      <c r="E26" s="283"/>
      <c r="F26" s="283"/>
      <c r="G26" s="283"/>
      <c r="K26" s="285"/>
      <c r="L26" s="285"/>
      <c r="M26" s="285"/>
      <c r="N26" s="285"/>
      <c r="O26" s="278"/>
      <c r="P26" s="278"/>
      <c r="Q26" s="278"/>
      <c r="R26" s="235"/>
      <c r="S26" s="235"/>
      <c r="T26" s="298" t="s">
        <v>263</v>
      </c>
      <c r="U26" s="300" t="s">
        <v>300</v>
      </c>
      <c r="V26" s="296"/>
      <c r="W26" s="309">
        <v>157</v>
      </c>
      <c r="X26" s="294"/>
      <c r="Y26" s="295"/>
      <c r="Z26" s="310">
        <f t="shared" si="3"/>
        <v>13345</v>
      </c>
      <c r="AA26" s="310">
        <f t="shared" ref="AA26" si="5">W26*$Y$3</f>
        <v>2041</v>
      </c>
      <c r="AB26" s="309"/>
      <c r="AC26" s="294"/>
    </row>
    <row r="27" spans="1:29" ht="14.25" customHeight="1" thickBot="1" x14ac:dyDescent="0.25">
      <c r="A27" s="235"/>
      <c r="B27" s="283"/>
      <c r="C27" s="283"/>
      <c r="D27" s="283"/>
      <c r="E27" s="283"/>
      <c r="F27" s="283"/>
      <c r="G27" s="283"/>
      <c r="K27" s="278"/>
      <c r="L27" s="278" t="s">
        <v>175</v>
      </c>
      <c r="M27" s="278" t="s">
        <v>176</v>
      </c>
      <c r="N27" s="278" t="s">
        <v>177</v>
      </c>
      <c r="O27" s="278" t="s">
        <v>178</v>
      </c>
      <c r="P27" s="278"/>
      <c r="Q27" s="278"/>
      <c r="R27" s="235"/>
      <c r="S27" s="235"/>
      <c r="T27" s="296"/>
      <c r="U27" s="296"/>
      <c r="V27" s="304" t="s">
        <v>332</v>
      </c>
      <c r="W27" s="309">
        <f>SUM(W7:W26)</f>
        <v>24437.71</v>
      </c>
      <c r="X27" s="305"/>
      <c r="Y27" s="295"/>
      <c r="Z27" s="309"/>
      <c r="AA27" s="309"/>
      <c r="AB27" s="309"/>
      <c r="AC27" s="294"/>
    </row>
    <row r="28" spans="1:29" ht="14.25" customHeight="1" thickBot="1" x14ac:dyDescent="0.25">
      <c r="A28" s="235"/>
      <c r="B28" s="283"/>
      <c r="C28" s="283"/>
      <c r="D28" s="283"/>
      <c r="E28" s="283"/>
      <c r="F28" s="283"/>
      <c r="G28" s="283"/>
      <c r="K28" s="278" t="s">
        <v>173</v>
      </c>
      <c r="L28" s="290">
        <f>SUM(D8:E17)</f>
        <v>810717</v>
      </c>
      <c r="M28" s="291">
        <f>L28/$L$25</f>
        <v>2864.7243816254418</v>
      </c>
      <c r="N28" s="290">
        <f>M28*365</f>
        <v>1045624.3992932863</v>
      </c>
      <c r="O28" s="291">
        <f>N28*$K$22</f>
        <v>268148.99774289265</v>
      </c>
      <c r="P28" s="278"/>
      <c r="Q28" s="278"/>
      <c r="R28" s="235"/>
      <c r="S28" s="235"/>
      <c r="T28" s="296"/>
      <c r="U28" s="296"/>
      <c r="V28" s="304" t="s">
        <v>331</v>
      </c>
      <c r="W28" s="306">
        <f>2151-11.83-6.25-1.75-12.67-1.92-3.42</f>
        <v>2113.16</v>
      </c>
      <c r="X28" s="305"/>
      <c r="Y28" s="295"/>
      <c r="Z28" s="309"/>
      <c r="AA28" s="309"/>
      <c r="AB28" s="309"/>
      <c r="AC28" s="294"/>
    </row>
    <row r="29" spans="1:29" ht="14.25" customHeight="1" thickBot="1" x14ac:dyDescent="0.25">
      <c r="A29" s="235"/>
      <c r="B29" s="283"/>
      <c r="C29" s="283"/>
      <c r="D29" s="283"/>
      <c r="E29" s="283"/>
      <c r="F29" s="283"/>
      <c r="G29" s="283"/>
      <c r="H29" s="235"/>
      <c r="K29" s="278" t="s">
        <v>174</v>
      </c>
      <c r="L29" s="290">
        <f>SUM(F8:F17)</f>
        <v>42691</v>
      </c>
      <c r="M29" s="291">
        <f>L29/$L$25</f>
        <v>150.85159010600708</v>
      </c>
      <c r="N29" s="290">
        <f>M29*365</f>
        <v>55060.830388692586</v>
      </c>
      <c r="O29" s="291">
        <f>N29*$K$22</f>
        <v>14120.277313343413</v>
      </c>
      <c r="P29" s="278"/>
      <c r="Q29" s="278"/>
      <c r="R29" s="235"/>
      <c r="S29" s="235"/>
      <c r="T29" s="296"/>
      <c r="U29" s="296"/>
      <c r="V29" s="296" t="s">
        <v>333</v>
      </c>
      <c r="W29" s="313">
        <f>W27/W28</f>
        <v>11.564533684150751</v>
      </c>
      <c r="X29" s="294"/>
      <c r="Y29" s="295"/>
      <c r="Z29" s="309"/>
      <c r="AA29" s="309"/>
      <c r="AB29" s="309"/>
      <c r="AC29" s="294"/>
    </row>
    <row r="30" spans="1:29" ht="14.25" customHeight="1" thickBot="1" x14ac:dyDescent="0.25">
      <c r="A30" s="235"/>
      <c r="B30" s="283"/>
      <c r="C30" s="283"/>
      <c r="D30" s="283"/>
      <c r="E30" s="283"/>
      <c r="F30" s="283"/>
      <c r="G30" s="283"/>
      <c r="H30" s="235"/>
      <c r="K30" s="285"/>
      <c r="L30" s="285"/>
      <c r="M30" s="278"/>
      <c r="N30" s="278"/>
      <c r="O30" s="278"/>
      <c r="P30" s="278"/>
      <c r="Q30" s="278"/>
      <c r="R30" s="235"/>
      <c r="S30" s="235"/>
      <c r="T30" s="303" t="s">
        <v>326</v>
      </c>
      <c r="U30" s="296"/>
      <c r="V30" s="296"/>
      <c r="W30" s="309"/>
      <c r="X30" s="294"/>
      <c r="Y30" s="295"/>
      <c r="Z30" s="308">
        <f>Z9+Z24</f>
        <v>1040722.0407523511</v>
      </c>
      <c r="AA30" s="309"/>
      <c r="AB30" s="308">
        <f>AB24+AB9</f>
        <v>1742.5736677115988</v>
      </c>
      <c r="AC30" s="294"/>
    </row>
    <row r="31" spans="1:29" ht="14.25" customHeight="1" thickBot="1" x14ac:dyDescent="0.25">
      <c r="A31" s="235"/>
      <c r="B31" s="283"/>
      <c r="C31" s="283"/>
      <c r="D31" s="283"/>
      <c r="E31" s="283"/>
      <c r="F31" s="283"/>
      <c r="G31" s="283"/>
      <c r="H31" s="235"/>
      <c r="K31" s="285"/>
      <c r="L31" s="285"/>
      <c r="M31" s="278"/>
      <c r="N31" s="278" t="s">
        <v>201</v>
      </c>
      <c r="O31" s="278" t="s">
        <v>202</v>
      </c>
      <c r="P31" s="278"/>
      <c r="Q31" s="278"/>
      <c r="R31" s="235"/>
      <c r="S31" s="235"/>
      <c r="T31" s="296"/>
      <c r="U31" s="296"/>
      <c r="V31" s="296"/>
      <c r="W31" s="309"/>
      <c r="X31" s="294"/>
      <c r="Y31" s="295"/>
      <c r="Z31" s="309">
        <f>Z30*H48</f>
        <v>725872.23554455256</v>
      </c>
      <c r="AA31" s="309"/>
      <c r="AB31" s="309"/>
      <c r="AC31" s="294"/>
    </row>
    <row r="32" spans="1:29" ht="14.25" customHeight="1" thickBot="1" x14ac:dyDescent="0.25">
      <c r="A32" s="235"/>
      <c r="B32" s="283"/>
      <c r="C32" s="283"/>
      <c r="D32" s="283"/>
      <c r="E32" s="283"/>
      <c r="F32" s="283"/>
      <c r="G32" s="283"/>
      <c r="H32" s="235"/>
      <c r="I32" s="235"/>
      <c r="J32" s="235"/>
      <c r="K32" s="278" t="s">
        <v>173</v>
      </c>
      <c r="L32" s="278"/>
      <c r="M32" s="278"/>
      <c r="N32" s="292">
        <f>SUM(D18:E23)</f>
        <v>572730</v>
      </c>
      <c r="O32" s="291">
        <f>N32*$K$22</f>
        <v>146875.85291724838</v>
      </c>
      <c r="P32" s="278"/>
      <c r="Q32" s="278"/>
      <c r="R32" s="235"/>
      <c r="S32" s="235"/>
      <c r="T32" s="235"/>
      <c r="U32" s="235"/>
      <c r="V32" s="235"/>
      <c r="Y32" s="238"/>
    </row>
    <row r="33" spans="1:25" ht="14.25" customHeight="1" thickBot="1" x14ac:dyDescent="0.25">
      <c r="A33" s="235"/>
      <c r="B33" s="283"/>
      <c r="C33" s="283"/>
      <c r="D33" s="283"/>
      <c r="E33" s="283"/>
      <c r="F33" s="283"/>
      <c r="G33" s="283"/>
      <c r="H33" s="235"/>
      <c r="I33" s="235"/>
      <c r="J33" s="235"/>
      <c r="K33" s="278" t="s">
        <v>174</v>
      </c>
      <c r="L33" s="278"/>
      <c r="M33" s="278"/>
      <c r="N33" s="291">
        <f>SUM(F18:F23)</f>
        <v>62560</v>
      </c>
      <c r="O33" s="291">
        <f>N33*$K$22</f>
        <v>16043.429466769785</v>
      </c>
      <c r="P33" s="278"/>
      <c r="Q33" s="278"/>
      <c r="R33" s="235"/>
      <c r="S33" s="235"/>
      <c r="T33" s="235"/>
      <c r="U33" s="235"/>
      <c r="V33" s="235"/>
      <c r="Y33" s="238"/>
    </row>
    <row r="34" spans="1:25" ht="14.25" customHeight="1" thickBot="1" x14ac:dyDescent="0.25">
      <c r="A34" s="235"/>
      <c r="B34" s="283"/>
      <c r="C34" s="283"/>
      <c r="D34" s="283"/>
      <c r="E34" s="283"/>
      <c r="F34" s="283"/>
      <c r="G34" s="283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Y34" s="238"/>
    </row>
    <row r="35" spans="1:25" ht="14.25" customHeight="1" thickBot="1" x14ac:dyDescent="0.25">
      <c r="A35" s="235"/>
      <c r="B35" s="283"/>
      <c r="C35" s="283"/>
      <c r="D35" s="283"/>
      <c r="E35" s="283"/>
      <c r="F35" s="283"/>
      <c r="G35" s="283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Y35" s="238"/>
    </row>
    <row r="36" spans="1:25" ht="14.25" customHeight="1" x14ac:dyDescent="0.2">
      <c r="A36" s="235"/>
      <c r="B36" s="278"/>
      <c r="C36" s="279"/>
      <c r="D36" s="278"/>
      <c r="E36" s="278"/>
      <c r="F36" s="278"/>
      <c r="G36" s="278"/>
      <c r="H36" s="235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Y36" s="238"/>
    </row>
    <row r="37" spans="1:25" ht="14.25" customHeight="1" x14ac:dyDescent="0.2">
      <c r="A37" s="235"/>
      <c r="B37" s="285"/>
      <c r="C37" s="279"/>
      <c r="D37" s="278"/>
      <c r="E37" s="278"/>
      <c r="F37" s="278"/>
      <c r="G37" s="278"/>
      <c r="H37" s="235"/>
      <c r="I37" s="235"/>
      <c r="J37" s="235"/>
      <c r="K37" s="235"/>
      <c r="L37" s="235"/>
      <c r="M37" s="235"/>
      <c r="N37" s="235"/>
      <c r="O37" s="235"/>
      <c r="P37" s="235"/>
      <c r="Q37" s="235"/>
      <c r="R37" s="235"/>
      <c r="S37" s="235"/>
      <c r="T37" s="235"/>
      <c r="U37" s="235"/>
      <c r="V37" s="235"/>
    </row>
    <row r="38" spans="1:25" ht="14.25" customHeight="1" x14ac:dyDescent="0.2">
      <c r="A38" s="235"/>
      <c r="C38" s="236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</row>
    <row r="39" spans="1:25" ht="14.25" customHeight="1" x14ac:dyDescent="0.2">
      <c r="A39" s="235"/>
      <c r="C39" s="236"/>
      <c r="D39" s="235"/>
      <c r="E39" s="235"/>
      <c r="F39" s="235"/>
      <c r="G39" s="235">
        <v>2021</v>
      </c>
      <c r="H39" s="235"/>
      <c r="I39" s="235"/>
      <c r="J39" s="235"/>
      <c r="K39" s="235">
        <v>2020</v>
      </c>
      <c r="L39" s="235"/>
      <c r="M39" s="235"/>
      <c r="N39" s="235"/>
      <c r="O39" s="235"/>
      <c r="P39" s="235"/>
      <c r="Q39" s="235"/>
      <c r="R39" s="235"/>
      <c r="S39" s="235"/>
      <c r="T39" s="235"/>
      <c r="U39" s="235"/>
      <c r="V39" s="235"/>
    </row>
    <row r="40" spans="1:25" ht="14.25" customHeight="1" x14ac:dyDescent="0.2">
      <c r="A40" s="235"/>
      <c r="C40" s="236"/>
      <c r="D40" s="235" t="s">
        <v>318</v>
      </c>
      <c r="E40" s="235" t="s">
        <v>185</v>
      </c>
      <c r="F40" s="235" t="s">
        <v>186</v>
      </c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</row>
    <row r="41" spans="1:25" ht="14.25" customHeight="1" x14ac:dyDescent="0.2">
      <c r="A41" s="235"/>
      <c r="C41" s="235" t="s">
        <v>113</v>
      </c>
      <c r="D41" s="269">
        <f>AA19</f>
        <v>12013.903397229074</v>
      </c>
      <c r="E41" s="239">
        <v>14120.277313343413</v>
      </c>
      <c r="F41" s="269">
        <v>13527</v>
      </c>
      <c r="G41" s="240">
        <f>(D41-F41)/F41</f>
        <v>-0.11185751480527283</v>
      </c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</row>
    <row r="42" spans="1:25" ht="14.25" customHeight="1" x14ac:dyDescent="0.2">
      <c r="A42" s="235"/>
      <c r="B42" s="235"/>
      <c r="C42" s="235" t="s">
        <v>124</v>
      </c>
      <c r="D42" s="269"/>
      <c r="E42" s="239">
        <v>3028</v>
      </c>
      <c r="F42" s="269">
        <v>3224</v>
      </c>
      <c r="G42" s="240"/>
      <c r="H42" s="235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</row>
    <row r="43" spans="1:25" ht="14.25" customHeight="1" x14ac:dyDescent="0.2">
      <c r="A43" s="235"/>
      <c r="B43" s="235"/>
      <c r="C43" s="235"/>
      <c r="E43" s="235"/>
      <c r="F43" s="269"/>
      <c r="G43" s="241">
        <f>AVERAGE(G41,G42)</f>
        <v>-0.11185751480527283</v>
      </c>
      <c r="H43" s="241">
        <f>100%+G43</f>
        <v>0.88814248519472716</v>
      </c>
      <c r="I43" s="235"/>
      <c r="J43" s="235"/>
      <c r="K43" s="344">
        <v>0.99153235274487284</v>
      </c>
      <c r="L43" s="235"/>
      <c r="M43" s="235"/>
      <c r="N43" s="235"/>
      <c r="O43" s="235"/>
      <c r="P43" s="235"/>
      <c r="Q43" s="235"/>
      <c r="R43" s="235"/>
      <c r="S43" s="235"/>
      <c r="T43" s="235"/>
      <c r="U43" s="235"/>
      <c r="V43" s="235"/>
    </row>
    <row r="44" spans="1:25" ht="14.25" customHeight="1" x14ac:dyDescent="0.2">
      <c r="A44" s="235"/>
      <c r="B44" s="235"/>
      <c r="C44" s="235"/>
      <c r="E44" s="235"/>
      <c r="F44" s="235"/>
      <c r="G44" s="235"/>
      <c r="H44" s="235"/>
      <c r="I44" s="235"/>
      <c r="J44" s="235"/>
      <c r="K44" s="235"/>
      <c r="L44" s="235"/>
      <c r="M44" s="235"/>
      <c r="N44" s="235"/>
      <c r="O44" s="235"/>
      <c r="P44" s="235"/>
      <c r="Q44" s="235"/>
      <c r="R44" s="235"/>
      <c r="S44" s="235"/>
      <c r="T44" s="235"/>
      <c r="U44" s="235"/>
      <c r="V44" s="235"/>
    </row>
    <row r="45" spans="1:25" ht="14.25" customHeight="1" x14ac:dyDescent="0.2">
      <c r="A45" s="235"/>
      <c r="B45" s="235"/>
      <c r="C45" s="235"/>
      <c r="D45" s="237" t="s">
        <v>319</v>
      </c>
      <c r="E45" s="235" t="s">
        <v>187</v>
      </c>
      <c r="F45" s="235" t="s">
        <v>188</v>
      </c>
      <c r="G45" s="235"/>
      <c r="H45" s="235"/>
      <c r="I45" s="235"/>
      <c r="J45" s="235"/>
      <c r="K45" s="235"/>
      <c r="L45" s="235"/>
      <c r="M45" s="235"/>
      <c r="N45" s="235"/>
      <c r="O45" s="235"/>
      <c r="P45" s="235"/>
      <c r="Q45" s="235"/>
      <c r="R45" s="235"/>
      <c r="S45" s="235"/>
      <c r="T45" s="235"/>
      <c r="U45" s="235"/>
      <c r="V45" s="235"/>
    </row>
    <row r="46" spans="1:25" ht="14.25" customHeight="1" x14ac:dyDescent="0.2">
      <c r="A46" s="235"/>
      <c r="B46" s="235"/>
      <c r="C46" s="235" t="s">
        <v>113</v>
      </c>
      <c r="D46" s="269">
        <f>Z19</f>
        <v>136681.07219111762</v>
      </c>
      <c r="E46" s="239">
        <v>268148.99774289265</v>
      </c>
      <c r="F46" s="269">
        <v>195967</v>
      </c>
      <c r="G46" s="240">
        <f>(D46-F46)/F46</f>
        <v>-0.30253015971506619</v>
      </c>
      <c r="H46" s="235"/>
      <c r="I46" s="235"/>
      <c r="J46" s="235"/>
      <c r="K46" s="235"/>
      <c r="L46" s="235"/>
      <c r="M46" s="235"/>
      <c r="N46" s="235"/>
      <c r="O46" s="235"/>
      <c r="P46" s="235"/>
      <c r="Q46" s="235"/>
      <c r="R46" s="235"/>
      <c r="S46" s="235"/>
      <c r="T46" s="235"/>
      <c r="U46" s="235"/>
      <c r="V46" s="235"/>
    </row>
    <row r="47" spans="1:25" ht="14.25" customHeight="1" x14ac:dyDescent="0.2">
      <c r="A47" s="235"/>
      <c r="B47" s="235"/>
      <c r="C47" s="235" t="s">
        <v>124</v>
      </c>
      <c r="D47" s="269"/>
      <c r="E47" s="239">
        <v>13082</v>
      </c>
      <c r="F47" s="269">
        <v>21080</v>
      </c>
      <c r="G47" s="240"/>
      <c r="H47" s="235"/>
      <c r="I47" s="235"/>
      <c r="J47" s="235"/>
      <c r="K47" s="235"/>
      <c r="L47" s="235"/>
      <c r="M47" s="235"/>
      <c r="N47" s="235"/>
      <c r="O47" s="235"/>
      <c r="P47" s="235"/>
      <c r="Q47" s="235"/>
      <c r="R47" s="235"/>
      <c r="S47" s="235"/>
      <c r="T47" s="235"/>
      <c r="U47" s="235"/>
      <c r="V47" s="235"/>
    </row>
    <row r="48" spans="1:25" ht="14.25" customHeight="1" x14ac:dyDescent="0.2">
      <c r="A48" s="235"/>
      <c r="B48" s="235"/>
      <c r="C48" s="236"/>
      <c r="D48" s="235"/>
      <c r="E48" s="235"/>
      <c r="F48" s="235"/>
      <c r="G48" s="241">
        <f>AVERAGE(G46,G47)</f>
        <v>-0.30253015971506619</v>
      </c>
      <c r="H48" s="241">
        <f>100%+G48</f>
        <v>0.69746984028493375</v>
      </c>
      <c r="I48" s="235"/>
      <c r="J48" s="235"/>
      <c r="K48" s="345">
        <v>0.99446287499623665</v>
      </c>
      <c r="L48" s="235"/>
      <c r="M48" s="235"/>
      <c r="N48" s="235"/>
      <c r="O48" s="235"/>
      <c r="P48" s="235"/>
      <c r="Q48" s="235"/>
      <c r="R48" s="235"/>
      <c r="S48" s="235"/>
      <c r="T48" s="235"/>
      <c r="U48" s="235"/>
      <c r="V48" s="235"/>
    </row>
    <row r="49" spans="1:22" ht="14.25" customHeight="1" x14ac:dyDescent="0.2">
      <c r="A49" s="235"/>
      <c r="B49" s="235"/>
      <c r="C49" s="236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</row>
    <row r="50" spans="1:22" ht="14.25" customHeight="1" x14ac:dyDescent="0.2">
      <c r="A50" s="235"/>
      <c r="B50" s="235"/>
      <c r="C50" s="236"/>
      <c r="D50" s="235"/>
      <c r="E50" s="235"/>
      <c r="F50" s="235"/>
      <c r="G50" s="235"/>
      <c r="H50" s="235"/>
      <c r="I50" s="235"/>
      <c r="J50" s="235"/>
      <c r="K50" s="235"/>
      <c r="L50" s="235"/>
      <c r="M50" s="235"/>
      <c r="N50" s="235"/>
      <c r="O50" s="235"/>
      <c r="P50" s="235"/>
      <c r="Q50" s="235"/>
      <c r="R50" s="235"/>
      <c r="S50" s="235"/>
      <c r="T50" s="235"/>
      <c r="U50" s="235"/>
      <c r="V50" s="235"/>
    </row>
    <row r="51" spans="1:22" ht="14.25" customHeight="1" x14ac:dyDescent="0.2">
      <c r="A51" s="235"/>
      <c r="B51" s="235"/>
      <c r="C51" s="236"/>
      <c r="D51" s="235"/>
      <c r="E51" s="235"/>
      <c r="F51" s="235"/>
      <c r="G51" s="235"/>
      <c r="H51" s="235"/>
      <c r="I51" s="235"/>
      <c r="J51" s="235"/>
      <c r="K51" s="235"/>
      <c r="L51" s="235"/>
      <c r="M51" s="235"/>
      <c r="N51" s="235"/>
      <c r="O51" s="235"/>
      <c r="P51" s="235"/>
      <c r="Q51" s="235"/>
      <c r="R51" s="235"/>
      <c r="S51" s="235"/>
      <c r="T51" s="235"/>
      <c r="U51" s="235"/>
      <c r="V51" s="235"/>
    </row>
    <row r="52" spans="1:22" ht="14.25" customHeight="1" x14ac:dyDescent="0.2">
      <c r="A52" s="235"/>
      <c r="B52" s="235"/>
      <c r="C52" s="236"/>
      <c r="D52" s="235"/>
      <c r="E52" s="235"/>
      <c r="F52" s="235"/>
      <c r="G52" s="235"/>
      <c r="H52" s="235"/>
      <c r="I52" s="235"/>
      <c r="J52" s="235"/>
      <c r="K52" s="235"/>
      <c r="L52" s="235"/>
      <c r="M52" s="235"/>
      <c r="N52" s="235"/>
      <c r="O52" s="235"/>
      <c r="P52" s="235"/>
      <c r="Q52" s="235"/>
      <c r="R52" s="235"/>
      <c r="S52" s="235"/>
      <c r="T52" s="235"/>
      <c r="U52" s="235"/>
      <c r="V52" s="235"/>
    </row>
    <row r="53" spans="1:22" ht="14.25" customHeight="1" x14ac:dyDescent="0.2">
      <c r="A53" s="235"/>
      <c r="B53" s="235"/>
      <c r="C53" s="236"/>
      <c r="D53" s="235"/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5"/>
      <c r="R53" s="235"/>
      <c r="S53" s="235"/>
      <c r="T53" s="235"/>
      <c r="U53" s="235"/>
      <c r="V53" s="235"/>
    </row>
    <row r="54" spans="1:22" ht="14.25" customHeight="1" x14ac:dyDescent="0.2">
      <c r="A54" s="235"/>
      <c r="B54" s="235"/>
      <c r="C54" s="236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235"/>
      <c r="U54" s="235"/>
      <c r="V54" s="235"/>
    </row>
    <row r="55" spans="1:22" ht="14.25" customHeight="1" x14ac:dyDescent="0.2">
      <c r="A55" s="235"/>
      <c r="B55" s="235"/>
      <c r="C55" s="236"/>
      <c r="D55" s="235"/>
      <c r="E55" s="235"/>
      <c r="F55" s="235"/>
      <c r="G55" s="235"/>
      <c r="H55" s="235"/>
      <c r="I55" s="235"/>
      <c r="J55" s="235"/>
      <c r="K55" s="235"/>
      <c r="L55" s="235"/>
      <c r="M55" s="235"/>
      <c r="N55" s="235"/>
      <c r="O55" s="235"/>
      <c r="P55" s="235"/>
      <c r="Q55" s="235"/>
      <c r="R55" s="235"/>
      <c r="S55" s="235"/>
      <c r="T55" s="235"/>
      <c r="U55" s="235"/>
      <c r="V55" s="235"/>
    </row>
    <row r="56" spans="1:22" ht="14.25" customHeight="1" x14ac:dyDescent="0.2">
      <c r="A56" s="235"/>
      <c r="B56" s="235"/>
      <c r="C56" s="236"/>
      <c r="D56" s="235"/>
      <c r="E56" s="235"/>
      <c r="F56" s="235"/>
      <c r="G56" s="235"/>
      <c r="H56" s="235"/>
      <c r="I56" s="235"/>
      <c r="J56" s="235"/>
      <c r="K56" s="235"/>
      <c r="L56" s="235"/>
      <c r="M56" s="235"/>
      <c r="N56" s="235"/>
      <c r="O56" s="235"/>
      <c r="P56" s="235"/>
      <c r="Q56" s="235"/>
      <c r="R56" s="235"/>
      <c r="S56" s="235"/>
      <c r="T56" s="235"/>
      <c r="U56" s="235"/>
      <c r="V56" s="235"/>
    </row>
    <row r="57" spans="1:22" ht="14.25" customHeight="1" x14ac:dyDescent="0.2">
      <c r="A57" s="235"/>
      <c r="B57" s="235"/>
      <c r="C57" s="236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35"/>
      <c r="P57" s="235"/>
      <c r="Q57" s="235"/>
      <c r="R57" s="235"/>
      <c r="S57" s="235"/>
      <c r="T57" s="235"/>
      <c r="U57" s="235"/>
      <c r="V57" s="235"/>
    </row>
    <row r="58" spans="1:22" ht="14.25" customHeight="1" x14ac:dyDescent="0.2">
      <c r="A58" s="235"/>
      <c r="B58" s="235"/>
      <c r="C58" s="236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35"/>
      <c r="Q58" s="235"/>
      <c r="R58" s="235"/>
      <c r="S58" s="235"/>
      <c r="T58" s="235"/>
      <c r="U58" s="235"/>
      <c r="V58" s="235"/>
    </row>
    <row r="59" spans="1:22" ht="14.25" customHeight="1" x14ac:dyDescent="0.2">
      <c r="A59" s="235"/>
      <c r="B59" s="235"/>
      <c r="C59" s="236"/>
      <c r="D59" s="235"/>
      <c r="E59" s="235"/>
      <c r="F59" s="235"/>
      <c r="G59" s="235"/>
      <c r="H59" s="235"/>
      <c r="I59" s="235"/>
      <c r="J59" s="235"/>
      <c r="K59" s="235"/>
      <c r="L59" s="235"/>
      <c r="M59" s="235"/>
      <c r="N59" s="235"/>
      <c r="O59" s="235"/>
      <c r="P59" s="235"/>
      <c r="Q59" s="235"/>
      <c r="R59" s="235"/>
      <c r="S59" s="235"/>
      <c r="T59" s="235"/>
      <c r="U59" s="235"/>
      <c r="V59" s="235"/>
    </row>
    <row r="60" spans="1:22" ht="14.25" customHeight="1" x14ac:dyDescent="0.2">
      <c r="A60" s="235"/>
      <c r="B60" s="235"/>
      <c r="C60" s="236"/>
      <c r="D60" s="235"/>
      <c r="E60" s="235"/>
      <c r="F60" s="235"/>
      <c r="G60" s="235"/>
      <c r="H60" s="235"/>
      <c r="I60" s="235"/>
      <c r="J60" s="235"/>
      <c r="K60" s="235"/>
      <c r="L60" s="235"/>
      <c r="M60" s="235"/>
      <c r="N60" s="235"/>
      <c r="O60" s="235"/>
      <c r="P60" s="235"/>
      <c r="Q60" s="235"/>
      <c r="R60" s="235"/>
      <c r="S60" s="235"/>
      <c r="T60" s="235"/>
      <c r="U60" s="235"/>
      <c r="V60" s="235"/>
    </row>
    <row r="61" spans="1:22" ht="14.25" customHeight="1" x14ac:dyDescent="0.2">
      <c r="A61" s="235"/>
      <c r="B61" s="235"/>
      <c r="C61" s="236"/>
      <c r="D61" s="235"/>
      <c r="E61" s="235"/>
      <c r="F61" s="235"/>
      <c r="G61" s="235"/>
      <c r="H61" s="235"/>
      <c r="I61" s="235"/>
      <c r="J61" s="235"/>
      <c r="K61" s="235"/>
      <c r="L61" s="235"/>
      <c r="M61" s="235"/>
      <c r="N61" s="235"/>
      <c r="O61" s="235"/>
      <c r="P61" s="235"/>
      <c r="Q61" s="235"/>
      <c r="R61" s="235"/>
      <c r="S61" s="235"/>
      <c r="T61" s="235"/>
      <c r="U61" s="235"/>
      <c r="V61" s="235"/>
    </row>
    <row r="62" spans="1:22" ht="14.25" customHeight="1" x14ac:dyDescent="0.2">
      <c r="A62" s="235"/>
      <c r="B62" s="235"/>
      <c r="C62" s="236"/>
      <c r="D62" s="235"/>
      <c r="E62" s="235"/>
      <c r="F62" s="235"/>
      <c r="G62" s="235"/>
      <c r="H62" s="235"/>
      <c r="I62" s="235"/>
      <c r="J62" s="235"/>
      <c r="K62" s="235"/>
      <c r="L62" s="235"/>
      <c r="M62" s="235"/>
      <c r="N62" s="235"/>
      <c r="O62" s="235"/>
      <c r="P62" s="235"/>
      <c r="Q62" s="235"/>
      <c r="R62" s="235"/>
      <c r="S62" s="235"/>
      <c r="T62" s="235"/>
      <c r="U62" s="235"/>
      <c r="V62" s="235"/>
    </row>
    <row r="63" spans="1:22" ht="14.25" customHeight="1" x14ac:dyDescent="0.2">
      <c r="A63" s="235"/>
      <c r="B63" s="235"/>
      <c r="C63" s="236"/>
      <c r="D63" s="235"/>
      <c r="E63" s="235"/>
      <c r="F63" s="235"/>
      <c r="G63" s="235"/>
      <c r="H63" s="235"/>
      <c r="I63" s="235"/>
      <c r="J63" s="235"/>
      <c r="K63" s="235"/>
      <c r="L63" s="235"/>
      <c r="M63" s="235"/>
      <c r="N63" s="235"/>
      <c r="O63" s="235"/>
      <c r="P63" s="235"/>
      <c r="Q63" s="235"/>
      <c r="R63" s="235"/>
      <c r="S63" s="235"/>
      <c r="T63" s="235"/>
      <c r="U63" s="235"/>
      <c r="V63" s="235"/>
    </row>
    <row r="64" spans="1:22" ht="14.25" customHeight="1" x14ac:dyDescent="0.2">
      <c r="A64" s="235"/>
      <c r="B64" s="235"/>
      <c r="C64" s="236"/>
      <c r="D64" s="235"/>
      <c r="E64" s="235"/>
      <c r="F64" s="235"/>
      <c r="G64" s="235"/>
      <c r="H64" s="235"/>
      <c r="I64" s="235"/>
      <c r="J64" s="235"/>
      <c r="K64" s="235"/>
      <c r="L64" s="235"/>
      <c r="M64" s="235"/>
      <c r="N64" s="235"/>
      <c r="O64" s="235"/>
      <c r="P64" s="235"/>
      <c r="Q64" s="235"/>
      <c r="R64" s="235"/>
      <c r="S64" s="235"/>
      <c r="T64" s="235"/>
      <c r="U64" s="235"/>
      <c r="V64" s="235"/>
    </row>
    <row r="65" spans="1:22" ht="14.25" customHeight="1" x14ac:dyDescent="0.2">
      <c r="A65" s="235"/>
      <c r="B65" s="235"/>
      <c r="C65" s="236"/>
      <c r="D65" s="235"/>
      <c r="E65" s="235"/>
      <c r="F65" s="235"/>
      <c r="G65" s="235"/>
      <c r="H65" s="235"/>
      <c r="I65" s="235"/>
      <c r="J65" s="235"/>
      <c r="K65" s="235"/>
      <c r="L65" s="235"/>
      <c r="M65" s="235"/>
      <c r="N65" s="235"/>
      <c r="O65" s="235"/>
      <c r="P65" s="235"/>
      <c r="Q65" s="235"/>
      <c r="R65" s="235"/>
      <c r="S65" s="235"/>
      <c r="T65" s="235"/>
      <c r="U65" s="235"/>
      <c r="V65" s="235"/>
    </row>
    <row r="66" spans="1:22" ht="14.25" customHeight="1" x14ac:dyDescent="0.2">
      <c r="A66" s="235"/>
      <c r="B66" s="235"/>
      <c r="C66" s="236"/>
      <c r="D66" s="235"/>
      <c r="E66" s="235"/>
      <c r="F66" s="235"/>
      <c r="G66" s="235"/>
      <c r="H66" s="235"/>
      <c r="I66" s="235"/>
      <c r="J66" s="235"/>
      <c r="K66" s="235"/>
      <c r="L66" s="235"/>
      <c r="M66" s="235"/>
      <c r="N66" s="235"/>
      <c r="O66" s="235"/>
      <c r="P66" s="235"/>
      <c r="Q66" s="235"/>
      <c r="R66" s="235"/>
      <c r="S66" s="235"/>
      <c r="T66" s="235"/>
      <c r="U66" s="235"/>
      <c r="V66" s="235"/>
    </row>
    <row r="67" spans="1:22" ht="14.25" customHeight="1" x14ac:dyDescent="0.2">
      <c r="A67" s="235"/>
      <c r="B67" s="235"/>
      <c r="C67" s="236"/>
      <c r="D67" s="235"/>
      <c r="E67" s="235"/>
      <c r="F67" s="235"/>
      <c r="G67" s="235"/>
      <c r="H67" s="235"/>
      <c r="I67" s="235"/>
      <c r="J67" s="235"/>
      <c r="K67" s="235"/>
      <c r="L67" s="235"/>
      <c r="M67" s="235"/>
      <c r="N67" s="235"/>
      <c r="O67" s="235"/>
      <c r="P67" s="235"/>
      <c r="Q67" s="235"/>
      <c r="R67" s="235"/>
      <c r="S67" s="235"/>
      <c r="T67" s="235"/>
      <c r="U67" s="235"/>
      <c r="V67" s="235"/>
    </row>
    <row r="68" spans="1:22" ht="14.25" customHeight="1" x14ac:dyDescent="0.2">
      <c r="A68" s="235"/>
      <c r="B68" s="235"/>
      <c r="C68" s="236"/>
      <c r="D68" s="235"/>
      <c r="E68" s="235"/>
      <c r="F68" s="235"/>
      <c r="G68" s="235"/>
      <c r="H68" s="235"/>
      <c r="I68" s="235"/>
      <c r="J68" s="235"/>
      <c r="K68" s="235"/>
      <c r="L68" s="235"/>
      <c r="M68" s="235"/>
      <c r="N68" s="235"/>
      <c r="O68" s="235"/>
      <c r="P68" s="235"/>
      <c r="Q68" s="235"/>
      <c r="R68" s="235"/>
      <c r="S68" s="235"/>
      <c r="T68" s="235"/>
      <c r="U68" s="235"/>
      <c r="V68" s="235"/>
    </row>
    <row r="69" spans="1:22" ht="14.25" customHeight="1" x14ac:dyDescent="0.2">
      <c r="A69" s="235"/>
      <c r="B69" s="235"/>
      <c r="C69" s="236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</row>
    <row r="70" spans="1:22" ht="14.25" customHeight="1" x14ac:dyDescent="0.2">
      <c r="A70" s="235"/>
      <c r="B70" s="235"/>
      <c r="C70" s="236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</row>
    <row r="71" spans="1:22" ht="14.25" customHeight="1" x14ac:dyDescent="0.2">
      <c r="A71" s="235"/>
      <c r="B71" s="235"/>
      <c r="C71" s="236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</row>
    <row r="72" spans="1:22" ht="14.25" customHeight="1" x14ac:dyDescent="0.2">
      <c r="A72" s="235"/>
      <c r="B72" s="235"/>
      <c r="C72" s="236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</row>
    <row r="73" spans="1:22" ht="14.25" customHeight="1" x14ac:dyDescent="0.2">
      <c r="A73" s="235"/>
      <c r="B73" s="235"/>
      <c r="C73" s="236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</row>
    <row r="74" spans="1:22" ht="14.25" customHeight="1" x14ac:dyDescent="0.2">
      <c r="A74" s="235"/>
      <c r="B74" s="235"/>
      <c r="C74" s="236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</row>
    <row r="75" spans="1:22" ht="14.25" customHeight="1" x14ac:dyDescent="0.2">
      <c r="A75" s="235"/>
      <c r="B75" s="235"/>
      <c r="C75" s="236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</row>
    <row r="76" spans="1:22" ht="14.25" customHeight="1" x14ac:dyDescent="0.2">
      <c r="A76" s="235"/>
      <c r="B76" s="235"/>
      <c r="C76" s="236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</row>
    <row r="77" spans="1:22" ht="14.25" customHeight="1" x14ac:dyDescent="0.2">
      <c r="A77" s="235"/>
      <c r="B77" s="235"/>
      <c r="C77" s="236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</row>
    <row r="78" spans="1:22" ht="14.25" customHeight="1" x14ac:dyDescent="0.2">
      <c r="A78" s="235"/>
      <c r="B78" s="235"/>
      <c r="C78" s="236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</row>
    <row r="79" spans="1:22" ht="14.25" customHeight="1" x14ac:dyDescent="0.2">
      <c r="A79" s="235"/>
      <c r="B79" s="235"/>
      <c r="C79" s="236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</row>
    <row r="80" spans="1:22" ht="14.25" customHeight="1" x14ac:dyDescent="0.2">
      <c r="A80" s="235"/>
      <c r="B80" s="235"/>
      <c r="C80" s="236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</row>
    <row r="81" spans="1:22" ht="14.25" customHeight="1" x14ac:dyDescent="0.2">
      <c r="A81" s="235"/>
      <c r="B81" s="235"/>
      <c r="C81" s="236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</row>
    <row r="82" spans="1:22" ht="14.25" customHeight="1" x14ac:dyDescent="0.2">
      <c r="A82" s="235"/>
      <c r="B82" s="235"/>
      <c r="C82" s="236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</row>
    <row r="83" spans="1:22" ht="14.25" customHeight="1" x14ac:dyDescent="0.2">
      <c r="A83" s="235"/>
      <c r="B83" s="235"/>
      <c r="C83" s="236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</row>
    <row r="84" spans="1:22" ht="14.25" customHeight="1" x14ac:dyDescent="0.2">
      <c r="A84" s="235"/>
      <c r="B84" s="235"/>
      <c r="C84" s="236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</row>
    <row r="85" spans="1:22" ht="14.25" customHeight="1" x14ac:dyDescent="0.2">
      <c r="A85" s="235"/>
      <c r="B85" s="235"/>
      <c r="C85" s="236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</row>
    <row r="86" spans="1:22" ht="14.25" customHeight="1" x14ac:dyDescent="0.2">
      <c r="A86" s="235"/>
      <c r="B86" s="235"/>
      <c r="C86" s="236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</row>
    <row r="87" spans="1:22" ht="14.25" customHeight="1" x14ac:dyDescent="0.2">
      <c r="A87" s="235"/>
      <c r="B87" s="235"/>
      <c r="C87" s="236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</row>
    <row r="88" spans="1:22" ht="14.25" customHeight="1" x14ac:dyDescent="0.2">
      <c r="A88" s="235"/>
      <c r="B88" s="235"/>
      <c r="C88" s="236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</row>
    <row r="89" spans="1:22" ht="14.25" customHeight="1" x14ac:dyDescent="0.2">
      <c r="A89" s="235"/>
      <c r="B89" s="235"/>
      <c r="C89" s="236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</row>
    <row r="90" spans="1:22" ht="14.25" customHeight="1" x14ac:dyDescent="0.2">
      <c r="A90" s="235"/>
      <c r="B90" s="235"/>
      <c r="C90" s="236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</row>
    <row r="91" spans="1:22" ht="14.25" customHeight="1" x14ac:dyDescent="0.2">
      <c r="A91" s="235"/>
      <c r="B91" s="235"/>
      <c r="C91" s="236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</row>
    <row r="92" spans="1:22" ht="14.25" customHeight="1" x14ac:dyDescent="0.2">
      <c r="A92" s="235"/>
      <c r="B92" s="235"/>
      <c r="C92" s="236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</row>
    <row r="93" spans="1:22" ht="14.25" customHeight="1" x14ac:dyDescent="0.2">
      <c r="A93" s="235"/>
      <c r="B93" s="235"/>
      <c r="C93" s="236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</row>
    <row r="94" spans="1:22" ht="14.25" customHeight="1" x14ac:dyDescent="0.2">
      <c r="A94" s="235"/>
      <c r="B94" s="235"/>
      <c r="C94" s="236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</row>
    <row r="95" spans="1:22" ht="14.25" customHeight="1" x14ac:dyDescent="0.2">
      <c r="A95" s="235"/>
      <c r="B95" s="235"/>
      <c r="C95" s="236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</row>
    <row r="96" spans="1:22" ht="14.25" customHeight="1" x14ac:dyDescent="0.2">
      <c r="A96" s="235"/>
      <c r="B96" s="235"/>
      <c r="C96" s="236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</row>
    <row r="97" spans="1:22" ht="14.25" customHeight="1" x14ac:dyDescent="0.2">
      <c r="A97" s="235"/>
      <c r="B97" s="235"/>
      <c r="C97" s="236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</row>
    <row r="98" spans="1:22" ht="14.25" customHeight="1" x14ac:dyDescent="0.2">
      <c r="A98" s="235"/>
      <c r="B98" s="235"/>
      <c r="C98" s="236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</row>
    <row r="99" spans="1:22" ht="14.25" customHeight="1" x14ac:dyDescent="0.2">
      <c r="A99" s="235"/>
      <c r="B99" s="235"/>
      <c r="C99" s="236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</row>
    <row r="100" spans="1:22" ht="14.25" customHeight="1" x14ac:dyDescent="0.2">
      <c r="A100" s="235"/>
      <c r="B100" s="235"/>
      <c r="C100" s="236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</row>
    <row r="101" spans="1:22" ht="14.25" customHeight="1" x14ac:dyDescent="0.2">
      <c r="A101" s="235"/>
      <c r="B101" s="235"/>
      <c r="C101" s="236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</row>
    <row r="102" spans="1:22" ht="14.25" customHeight="1" x14ac:dyDescent="0.2">
      <c r="A102" s="235"/>
      <c r="B102" s="235"/>
      <c r="C102" s="236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</row>
    <row r="103" spans="1:22" ht="14.25" customHeight="1" x14ac:dyDescent="0.2">
      <c r="A103" s="235"/>
      <c r="B103" s="235"/>
      <c r="C103" s="236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</row>
    <row r="104" spans="1:22" ht="14.25" customHeight="1" x14ac:dyDescent="0.2">
      <c r="A104" s="235"/>
      <c r="B104" s="235"/>
      <c r="C104" s="236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</row>
    <row r="105" spans="1:22" ht="14.25" customHeight="1" x14ac:dyDescent="0.2">
      <c r="A105" s="235"/>
      <c r="B105" s="235"/>
      <c r="C105" s="236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</row>
    <row r="106" spans="1:22" ht="14.25" customHeight="1" x14ac:dyDescent="0.2">
      <c r="A106" s="235"/>
      <c r="B106" s="235"/>
      <c r="C106" s="236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</row>
    <row r="107" spans="1:22" ht="14.25" customHeight="1" x14ac:dyDescent="0.2">
      <c r="A107" s="235"/>
      <c r="B107" s="235"/>
      <c r="C107" s="236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</row>
    <row r="108" spans="1:22" ht="14.25" customHeight="1" x14ac:dyDescent="0.2">
      <c r="A108" s="235"/>
      <c r="B108" s="235"/>
      <c r="C108" s="236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</row>
    <row r="109" spans="1:22" ht="14.25" customHeight="1" x14ac:dyDescent="0.2">
      <c r="A109" s="235"/>
      <c r="B109" s="235"/>
      <c r="C109" s="236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</row>
    <row r="110" spans="1:22" ht="14.25" customHeight="1" x14ac:dyDescent="0.2">
      <c r="A110" s="235"/>
      <c r="B110" s="235"/>
      <c r="C110" s="236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</row>
    <row r="111" spans="1:22" ht="14.25" customHeight="1" x14ac:dyDescent="0.2">
      <c r="A111" s="235"/>
      <c r="B111" s="235"/>
      <c r="C111" s="236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</row>
    <row r="112" spans="1:22" ht="14.25" customHeight="1" x14ac:dyDescent="0.2">
      <c r="A112" s="235"/>
      <c r="B112" s="235"/>
      <c r="C112" s="236"/>
      <c r="D112" s="235"/>
      <c r="E112" s="235"/>
      <c r="F112" s="235"/>
      <c r="G112" s="235"/>
      <c r="H112" s="235"/>
      <c r="I112" s="235"/>
      <c r="J112" s="235"/>
      <c r="K112" s="235"/>
      <c r="L112" s="235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</row>
    <row r="113" spans="1:22" ht="14.25" customHeight="1" x14ac:dyDescent="0.2">
      <c r="A113" s="235"/>
      <c r="B113" s="235"/>
      <c r="C113" s="236"/>
      <c r="D113" s="235"/>
      <c r="E113" s="235"/>
      <c r="F113" s="235"/>
      <c r="G113" s="235"/>
      <c r="H113" s="235"/>
      <c r="I113" s="235"/>
      <c r="J113" s="235"/>
      <c r="K113" s="235"/>
      <c r="L113" s="235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</row>
    <row r="114" spans="1:22" ht="14.25" customHeight="1" x14ac:dyDescent="0.2">
      <c r="A114" s="235"/>
      <c r="B114" s="235"/>
      <c r="C114" s="236"/>
      <c r="D114" s="235"/>
      <c r="E114" s="235"/>
      <c r="F114" s="235"/>
      <c r="G114" s="235"/>
      <c r="H114" s="235"/>
      <c r="I114" s="235"/>
      <c r="J114" s="235"/>
      <c r="K114" s="235"/>
      <c r="L114" s="235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</row>
    <row r="115" spans="1:22" ht="14.25" customHeight="1" x14ac:dyDescent="0.2">
      <c r="A115" s="235"/>
      <c r="B115" s="235"/>
      <c r="C115" s="236"/>
      <c r="D115" s="235"/>
      <c r="E115" s="235"/>
      <c r="F115" s="235"/>
      <c r="G115" s="235"/>
      <c r="H115" s="235"/>
      <c r="I115" s="235"/>
      <c r="J115" s="235"/>
      <c r="K115" s="235"/>
      <c r="L115" s="235"/>
      <c r="M115" s="235"/>
      <c r="N115" s="235"/>
      <c r="O115" s="235"/>
      <c r="P115" s="235"/>
      <c r="Q115" s="235"/>
      <c r="R115" s="235"/>
      <c r="S115" s="235"/>
      <c r="T115" s="235"/>
      <c r="U115" s="235"/>
      <c r="V115" s="235"/>
    </row>
    <row r="116" spans="1:22" ht="14.25" customHeight="1" x14ac:dyDescent="0.2">
      <c r="A116" s="235"/>
      <c r="B116" s="235"/>
      <c r="C116" s="236"/>
      <c r="D116" s="235"/>
      <c r="E116" s="235"/>
      <c r="F116" s="235"/>
      <c r="G116" s="235"/>
      <c r="H116" s="235"/>
      <c r="I116" s="235"/>
      <c r="J116" s="235"/>
      <c r="K116" s="235"/>
      <c r="L116" s="235"/>
      <c r="M116" s="235"/>
      <c r="N116" s="235"/>
      <c r="O116" s="235"/>
      <c r="P116" s="235"/>
      <c r="Q116" s="235"/>
      <c r="R116" s="235"/>
      <c r="S116" s="235"/>
      <c r="T116" s="235"/>
      <c r="U116" s="235"/>
      <c r="V116" s="235"/>
    </row>
    <row r="117" spans="1:22" ht="14.25" customHeight="1" x14ac:dyDescent="0.2">
      <c r="A117" s="235"/>
      <c r="B117" s="235"/>
      <c r="C117" s="236"/>
      <c r="D117" s="235"/>
      <c r="E117" s="235"/>
      <c r="F117" s="235"/>
      <c r="G117" s="235"/>
      <c r="H117" s="235"/>
      <c r="I117" s="235"/>
      <c r="J117" s="235"/>
      <c r="K117" s="235"/>
      <c r="L117" s="235"/>
      <c r="M117" s="235"/>
      <c r="N117" s="235"/>
      <c r="O117" s="235"/>
      <c r="P117" s="235"/>
      <c r="Q117" s="235"/>
      <c r="R117" s="235"/>
      <c r="S117" s="235"/>
      <c r="T117" s="235"/>
      <c r="U117" s="235"/>
      <c r="V117" s="235"/>
    </row>
    <row r="118" spans="1:22" ht="14.25" customHeight="1" x14ac:dyDescent="0.2">
      <c r="A118" s="235"/>
      <c r="B118" s="235"/>
      <c r="C118" s="236"/>
      <c r="D118" s="235"/>
      <c r="E118" s="235"/>
      <c r="F118" s="235"/>
      <c r="G118" s="235"/>
      <c r="H118" s="235"/>
      <c r="I118" s="235"/>
      <c r="J118" s="235"/>
      <c r="K118" s="235"/>
      <c r="L118" s="235"/>
      <c r="M118" s="235"/>
      <c r="N118" s="235"/>
      <c r="O118" s="235"/>
      <c r="P118" s="235"/>
      <c r="Q118" s="235"/>
      <c r="R118" s="235"/>
      <c r="S118" s="235"/>
      <c r="T118" s="235"/>
      <c r="U118" s="235"/>
      <c r="V118" s="235"/>
    </row>
    <row r="119" spans="1:22" ht="14.25" customHeight="1" x14ac:dyDescent="0.2">
      <c r="A119" s="235"/>
      <c r="B119" s="235"/>
      <c r="C119" s="236"/>
      <c r="D119" s="235"/>
      <c r="E119" s="235"/>
      <c r="F119" s="235"/>
      <c r="G119" s="235"/>
      <c r="H119" s="235"/>
      <c r="I119" s="235"/>
      <c r="J119" s="235"/>
      <c r="K119" s="235"/>
      <c r="L119" s="235"/>
      <c r="M119" s="235"/>
      <c r="N119" s="235"/>
      <c r="O119" s="235"/>
      <c r="P119" s="235"/>
      <c r="Q119" s="235"/>
      <c r="R119" s="235"/>
      <c r="S119" s="235"/>
      <c r="T119" s="235"/>
      <c r="U119" s="235"/>
      <c r="V119" s="235"/>
    </row>
    <row r="120" spans="1:22" ht="14.25" customHeight="1" x14ac:dyDescent="0.2">
      <c r="A120" s="235"/>
      <c r="B120" s="235"/>
      <c r="C120" s="236"/>
      <c r="D120" s="235"/>
      <c r="E120" s="235"/>
      <c r="F120" s="235"/>
      <c r="G120" s="235"/>
      <c r="H120" s="235"/>
      <c r="I120" s="235"/>
      <c r="J120" s="235"/>
      <c r="K120" s="235"/>
      <c r="L120" s="235"/>
      <c r="M120" s="235"/>
      <c r="N120" s="235"/>
      <c r="O120" s="235"/>
      <c r="P120" s="235"/>
      <c r="Q120" s="235"/>
      <c r="R120" s="235"/>
      <c r="S120" s="235"/>
      <c r="T120" s="235"/>
      <c r="U120" s="235"/>
      <c r="V120" s="235"/>
    </row>
    <row r="121" spans="1:22" ht="14.25" customHeight="1" x14ac:dyDescent="0.2">
      <c r="A121" s="235"/>
      <c r="B121" s="235"/>
      <c r="C121" s="236"/>
      <c r="D121" s="235"/>
      <c r="E121" s="235"/>
      <c r="F121" s="235"/>
      <c r="G121" s="235"/>
      <c r="H121" s="235"/>
      <c r="I121" s="235"/>
      <c r="J121" s="235"/>
      <c r="K121" s="235"/>
      <c r="L121" s="235"/>
      <c r="M121" s="235"/>
      <c r="N121" s="235"/>
      <c r="O121" s="235"/>
      <c r="P121" s="235"/>
      <c r="Q121" s="235"/>
      <c r="R121" s="235"/>
      <c r="S121" s="235"/>
      <c r="T121" s="235"/>
      <c r="U121" s="235"/>
      <c r="V121" s="235"/>
    </row>
    <row r="122" spans="1:22" ht="14.25" customHeight="1" x14ac:dyDescent="0.2">
      <c r="A122" s="235"/>
      <c r="B122" s="235"/>
      <c r="C122" s="236"/>
      <c r="D122" s="235"/>
      <c r="E122" s="235"/>
      <c r="F122" s="235"/>
      <c r="G122" s="235"/>
      <c r="H122" s="235"/>
      <c r="I122" s="235"/>
      <c r="J122" s="235"/>
      <c r="K122" s="235"/>
      <c r="L122" s="235"/>
      <c r="M122" s="235"/>
      <c r="N122" s="235"/>
      <c r="O122" s="235"/>
      <c r="P122" s="235"/>
      <c r="Q122" s="235"/>
      <c r="R122" s="235"/>
      <c r="S122" s="235"/>
      <c r="T122" s="235"/>
      <c r="U122" s="235"/>
      <c r="V122" s="235"/>
    </row>
    <row r="123" spans="1:22" ht="14.25" customHeight="1" x14ac:dyDescent="0.2">
      <c r="A123" s="235"/>
      <c r="B123" s="235"/>
      <c r="C123" s="236"/>
      <c r="D123" s="235"/>
      <c r="E123" s="235"/>
      <c r="F123" s="235"/>
      <c r="G123" s="235"/>
      <c r="H123" s="235"/>
      <c r="I123" s="235"/>
      <c r="J123" s="235"/>
      <c r="K123" s="235"/>
      <c r="L123" s="235"/>
      <c r="M123" s="235"/>
      <c r="N123" s="235"/>
      <c r="O123" s="235"/>
      <c r="P123" s="235"/>
      <c r="Q123" s="235"/>
      <c r="R123" s="235"/>
      <c r="S123" s="235"/>
      <c r="T123" s="235"/>
      <c r="U123" s="235"/>
      <c r="V123" s="235"/>
    </row>
    <row r="124" spans="1:22" ht="14.25" customHeight="1" x14ac:dyDescent="0.2">
      <c r="A124" s="235"/>
      <c r="B124" s="235"/>
      <c r="C124" s="236"/>
      <c r="D124" s="235"/>
      <c r="E124" s="235"/>
      <c r="F124" s="235"/>
      <c r="G124" s="235"/>
      <c r="H124" s="235"/>
      <c r="I124" s="235"/>
      <c r="J124" s="235"/>
      <c r="K124" s="235"/>
      <c r="L124" s="235"/>
      <c r="M124" s="235"/>
      <c r="N124" s="235"/>
      <c r="O124" s="235"/>
      <c r="P124" s="235"/>
      <c r="Q124" s="235"/>
      <c r="R124" s="235"/>
      <c r="S124" s="235"/>
      <c r="T124" s="235"/>
      <c r="U124" s="235"/>
      <c r="V124" s="235"/>
    </row>
    <row r="125" spans="1:22" ht="14.25" customHeight="1" x14ac:dyDescent="0.2">
      <c r="A125" s="235"/>
      <c r="B125" s="235"/>
      <c r="C125" s="236"/>
      <c r="D125" s="235"/>
      <c r="E125" s="235"/>
      <c r="F125" s="235"/>
      <c r="G125" s="235"/>
      <c r="H125" s="235"/>
      <c r="I125" s="235"/>
      <c r="J125" s="235"/>
      <c r="K125" s="235"/>
      <c r="L125" s="235"/>
      <c r="M125" s="235"/>
      <c r="N125" s="235"/>
      <c r="O125" s="235"/>
      <c r="P125" s="235"/>
      <c r="Q125" s="235"/>
      <c r="R125" s="235"/>
      <c r="S125" s="235"/>
      <c r="T125" s="235"/>
      <c r="U125" s="235"/>
      <c r="V125" s="235"/>
    </row>
    <row r="126" spans="1:22" ht="14.25" customHeight="1" x14ac:dyDescent="0.2">
      <c r="A126" s="235"/>
      <c r="B126" s="235"/>
      <c r="C126" s="236"/>
      <c r="D126" s="235"/>
      <c r="E126" s="235"/>
      <c r="F126" s="235"/>
      <c r="G126" s="235"/>
      <c r="H126" s="235"/>
      <c r="I126" s="235"/>
      <c r="J126" s="235"/>
      <c r="K126" s="235"/>
      <c r="L126" s="235"/>
      <c r="M126" s="235"/>
      <c r="N126" s="235"/>
      <c r="O126" s="235"/>
      <c r="P126" s="235"/>
      <c r="Q126" s="235"/>
      <c r="R126" s="235"/>
      <c r="S126" s="235"/>
      <c r="T126" s="235"/>
      <c r="U126" s="235"/>
      <c r="V126" s="235"/>
    </row>
    <row r="127" spans="1:22" ht="14.25" customHeight="1" x14ac:dyDescent="0.2">
      <c r="A127" s="235"/>
      <c r="B127" s="235"/>
      <c r="C127" s="236"/>
      <c r="D127" s="235"/>
      <c r="E127" s="235"/>
      <c r="F127" s="235"/>
      <c r="G127" s="235"/>
      <c r="H127" s="235"/>
      <c r="I127" s="235"/>
      <c r="J127" s="235"/>
      <c r="K127" s="235"/>
      <c r="L127" s="235"/>
      <c r="M127" s="235"/>
      <c r="N127" s="235"/>
      <c r="O127" s="235"/>
      <c r="P127" s="235"/>
      <c r="Q127" s="235"/>
      <c r="R127" s="235"/>
      <c r="S127" s="235"/>
      <c r="T127" s="235"/>
      <c r="U127" s="235"/>
      <c r="V127" s="235"/>
    </row>
    <row r="128" spans="1:22" ht="14.25" customHeight="1" x14ac:dyDescent="0.2">
      <c r="A128" s="235"/>
      <c r="B128" s="235"/>
      <c r="C128" s="236"/>
      <c r="D128" s="235"/>
      <c r="E128" s="235"/>
      <c r="F128" s="235"/>
      <c r="G128" s="235"/>
      <c r="H128" s="235"/>
      <c r="I128" s="235"/>
      <c r="J128" s="235"/>
      <c r="K128" s="235"/>
      <c r="L128" s="235"/>
      <c r="M128" s="235"/>
      <c r="N128" s="235"/>
      <c r="O128" s="235"/>
      <c r="P128" s="235"/>
      <c r="Q128" s="235"/>
      <c r="R128" s="235"/>
      <c r="S128" s="235"/>
      <c r="T128" s="235"/>
      <c r="U128" s="235"/>
      <c r="V128" s="235"/>
    </row>
    <row r="129" spans="1:22" ht="14.25" customHeight="1" x14ac:dyDescent="0.2">
      <c r="A129" s="235"/>
      <c r="B129" s="235"/>
      <c r="C129" s="236"/>
      <c r="D129" s="235"/>
      <c r="E129" s="235"/>
      <c r="F129" s="235"/>
      <c r="G129" s="235"/>
      <c r="H129" s="235"/>
      <c r="I129" s="235"/>
      <c r="J129" s="235"/>
      <c r="K129" s="235"/>
      <c r="L129" s="235"/>
      <c r="M129" s="235"/>
      <c r="N129" s="235"/>
      <c r="O129" s="235"/>
      <c r="P129" s="235"/>
      <c r="Q129" s="235"/>
      <c r="R129" s="235"/>
      <c r="S129" s="235"/>
      <c r="T129" s="235"/>
      <c r="U129" s="235"/>
      <c r="V129" s="235"/>
    </row>
    <row r="130" spans="1:22" ht="14.25" customHeight="1" x14ac:dyDescent="0.2">
      <c r="A130" s="235"/>
      <c r="B130" s="235"/>
      <c r="C130" s="236"/>
      <c r="D130" s="235"/>
      <c r="E130" s="235"/>
      <c r="F130" s="235"/>
      <c r="G130" s="235"/>
      <c r="H130" s="235"/>
      <c r="I130" s="235"/>
      <c r="J130" s="235"/>
      <c r="K130" s="235"/>
      <c r="L130" s="235"/>
      <c r="M130" s="235"/>
      <c r="N130" s="235"/>
      <c r="O130" s="235"/>
      <c r="P130" s="235"/>
      <c r="Q130" s="235"/>
      <c r="R130" s="235"/>
      <c r="S130" s="235"/>
      <c r="T130" s="235"/>
      <c r="U130" s="235"/>
      <c r="V130" s="235"/>
    </row>
    <row r="131" spans="1:22" ht="14.25" customHeight="1" x14ac:dyDescent="0.2">
      <c r="A131" s="235"/>
      <c r="B131" s="235"/>
      <c r="C131" s="236"/>
      <c r="D131" s="235"/>
      <c r="E131" s="235"/>
      <c r="F131" s="235"/>
      <c r="G131" s="235"/>
      <c r="H131" s="235"/>
      <c r="I131" s="235"/>
      <c r="J131" s="235"/>
      <c r="K131" s="235"/>
      <c r="L131" s="235"/>
      <c r="M131" s="235"/>
      <c r="N131" s="235"/>
      <c r="O131" s="235"/>
      <c r="P131" s="235"/>
      <c r="Q131" s="235"/>
      <c r="R131" s="235"/>
      <c r="S131" s="235"/>
      <c r="T131" s="235"/>
      <c r="U131" s="235"/>
      <c r="V131" s="235"/>
    </row>
    <row r="132" spans="1:22" ht="14.25" customHeight="1" x14ac:dyDescent="0.2">
      <c r="A132" s="235"/>
      <c r="B132" s="235"/>
      <c r="C132" s="236"/>
      <c r="D132" s="235"/>
      <c r="E132" s="235"/>
      <c r="F132" s="235"/>
      <c r="G132" s="235"/>
      <c r="H132" s="235"/>
      <c r="I132" s="235"/>
      <c r="J132" s="235"/>
      <c r="K132" s="235"/>
      <c r="L132" s="235"/>
      <c r="M132" s="235"/>
      <c r="N132" s="235"/>
      <c r="O132" s="235"/>
      <c r="P132" s="235"/>
      <c r="Q132" s="235"/>
      <c r="R132" s="235"/>
      <c r="S132" s="235"/>
      <c r="T132" s="235"/>
      <c r="U132" s="235"/>
      <c r="V132" s="235"/>
    </row>
    <row r="133" spans="1:22" ht="14.25" customHeight="1" x14ac:dyDescent="0.2">
      <c r="A133" s="235"/>
      <c r="B133" s="235"/>
      <c r="C133" s="236"/>
      <c r="D133" s="235"/>
      <c r="E133" s="235"/>
      <c r="F133" s="235"/>
      <c r="G133" s="235"/>
      <c r="H133" s="235"/>
      <c r="I133" s="235"/>
      <c r="J133" s="235"/>
      <c r="K133" s="235"/>
      <c r="L133" s="235"/>
      <c r="M133" s="235"/>
      <c r="N133" s="235"/>
      <c r="O133" s="235"/>
      <c r="P133" s="235"/>
      <c r="Q133" s="235"/>
      <c r="R133" s="235"/>
      <c r="S133" s="235"/>
      <c r="T133" s="235"/>
      <c r="U133" s="235"/>
      <c r="V133" s="235"/>
    </row>
    <row r="134" spans="1:22" ht="14.25" customHeight="1" x14ac:dyDescent="0.2">
      <c r="A134" s="235"/>
      <c r="B134" s="235"/>
      <c r="C134" s="236"/>
      <c r="D134" s="235"/>
      <c r="E134" s="235"/>
      <c r="F134" s="235"/>
      <c r="G134" s="235"/>
      <c r="H134" s="235"/>
      <c r="I134" s="235"/>
      <c r="J134" s="235"/>
      <c r="K134" s="235"/>
      <c r="L134" s="235"/>
      <c r="M134" s="235"/>
      <c r="N134" s="235"/>
      <c r="O134" s="235"/>
      <c r="P134" s="235"/>
      <c r="Q134" s="235"/>
      <c r="R134" s="235"/>
      <c r="S134" s="235"/>
      <c r="T134" s="235"/>
      <c r="U134" s="235"/>
      <c r="V134" s="235"/>
    </row>
    <row r="135" spans="1:22" ht="14.25" customHeight="1" x14ac:dyDescent="0.2">
      <c r="A135" s="235"/>
      <c r="B135" s="235"/>
      <c r="C135" s="236"/>
      <c r="D135" s="235"/>
      <c r="E135" s="235"/>
      <c r="F135" s="235"/>
      <c r="G135" s="235"/>
      <c r="H135" s="235"/>
      <c r="I135" s="235"/>
      <c r="J135" s="235"/>
      <c r="K135" s="235"/>
      <c r="L135" s="235"/>
      <c r="M135" s="235"/>
      <c r="N135" s="235"/>
      <c r="O135" s="235"/>
      <c r="P135" s="235"/>
      <c r="Q135" s="235"/>
      <c r="R135" s="235"/>
      <c r="S135" s="235"/>
      <c r="T135" s="235"/>
      <c r="U135" s="235"/>
      <c r="V135" s="235"/>
    </row>
    <row r="136" spans="1:22" ht="14.25" customHeight="1" x14ac:dyDescent="0.2">
      <c r="A136" s="235"/>
      <c r="B136" s="235"/>
      <c r="C136" s="236"/>
      <c r="D136" s="235"/>
      <c r="E136" s="235"/>
      <c r="F136" s="235"/>
      <c r="G136" s="235"/>
      <c r="H136" s="235"/>
      <c r="I136" s="235"/>
      <c r="J136" s="235"/>
      <c r="K136" s="235"/>
      <c r="L136" s="235"/>
      <c r="M136" s="235"/>
      <c r="N136" s="235"/>
      <c r="O136" s="235"/>
      <c r="P136" s="235"/>
      <c r="Q136" s="235"/>
      <c r="R136" s="235"/>
      <c r="S136" s="235"/>
      <c r="T136" s="235"/>
      <c r="U136" s="235"/>
      <c r="V136" s="235"/>
    </row>
    <row r="137" spans="1:22" ht="14.25" customHeight="1" x14ac:dyDescent="0.2">
      <c r="A137" s="235"/>
      <c r="B137" s="235"/>
      <c r="C137" s="236"/>
      <c r="D137" s="235"/>
      <c r="E137" s="235"/>
      <c r="F137" s="235"/>
      <c r="G137" s="235"/>
      <c r="H137" s="235"/>
      <c r="I137" s="235"/>
      <c r="J137" s="235"/>
      <c r="K137" s="235"/>
      <c r="L137" s="235"/>
      <c r="M137" s="235"/>
      <c r="N137" s="235"/>
      <c r="O137" s="235"/>
      <c r="P137" s="235"/>
      <c r="Q137" s="235"/>
      <c r="R137" s="235"/>
      <c r="S137" s="235"/>
      <c r="T137" s="235"/>
      <c r="U137" s="235"/>
      <c r="V137" s="235"/>
    </row>
    <row r="138" spans="1:22" ht="14.25" customHeight="1" x14ac:dyDescent="0.2">
      <c r="A138" s="235"/>
      <c r="B138" s="235"/>
      <c r="C138" s="236"/>
      <c r="D138" s="235"/>
      <c r="E138" s="235"/>
      <c r="F138" s="235"/>
      <c r="G138" s="235"/>
      <c r="H138" s="235"/>
      <c r="I138" s="235"/>
      <c r="J138" s="235"/>
      <c r="K138" s="235"/>
      <c r="L138" s="235"/>
      <c r="M138" s="235"/>
      <c r="N138" s="235"/>
      <c r="O138" s="235"/>
      <c r="P138" s="235"/>
      <c r="Q138" s="235"/>
      <c r="R138" s="235"/>
      <c r="S138" s="235"/>
      <c r="T138" s="235"/>
      <c r="U138" s="235"/>
      <c r="V138" s="235"/>
    </row>
    <row r="139" spans="1:22" ht="14.25" customHeight="1" x14ac:dyDescent="0.2">
      <c r="A139" s="235"/>
      <c r="B139" s="235"/>
      <c r="C139" s="236"/>
      <c r="D139" s="235"/>
      <c r="E139" s="235"/>
      <c r="F139" s="235"/>
      <c r="G139" s="235"/>
      <c r="H139" s="235"/>
      <c r="I139" s="235"/>
      <c r="J139" s="235"/>
      <c r="K139" s="235"/>
      <c r="L139" s="235"/>
      <c r="M139" s="235"/>
      <c r="N139" s="235"/>
      <c r="O139" s="235"/>
      <c r="P139" s="235"/>
      <c r="Q139" s="235"/>
      <c r="R139" s="235"/>
      <c r="S139" s="235"/>
      <c r="T139" s="235"/>
      <c r="U139" s="235"/>
      <c r="V139" s="235"/>
    </row>
    <row r="140" spans="1:22" ht="14.25" customHeight="1" x14ac:dyDescent="0.2">
      <c r="A140" s="235"/>
      <c r="B140" s="235"/>
      <c r="C140" s="236"/>
      <c r="D140" s="235"/>
      <c r="E140" s="235"/>
      <c r="F140" s="235"/>
      <c r="G140" s="235"/>
      <c r="H140" s="235"/>
      <c r="I140" s="235"/>
      <c r="J140" s="235"/>
      <c r="K140" s="235"/>
      <c r="L140" s="235"/>
      <c r="M140" s="235"/>
      <c r="N140" s="235"/>
      <c r="O140" s="235"/>
      <c r="P140" s="235"/>
      <c r="Q140" s="235"/>
      <c r="R140" s="235"/>
      <c r="S140" s="235"/>
      <c r="T140" s="235"/>
      <c r="U140" s="235"/>
      <c r="V140" s="235"/>
    </row>
    <row r="141" spans="1:22" ht="14.25" customHeight="1" x14ac:dyDescent="0.2">
      <c r="A141" s="235"/>
      <c r="B141" s="235"/>
      <c r="C141" s="236"/>
      <c r="D141" s="235"/>
      <c r="E141" s="235"/>
      <c r="F141" s="235"/>
      <c r="G141" s="235"/>
      <c r="H141" s="235"/>
      <c r="I141" s="235"/>
      <c r="J141" s="235"/>
      <c r="K141" s="235"/>
      <c r="L141" s="235"/>
      <c r="M141" s="235"/>
      <c r="N141" s="235"/>
      <c r="O141" s="235"/>
      <c r="P141" s="235"/>
      <c r="Q141" s="235"/>
      <c r="R141" s="235"/>
      <c r="S141" s="235"/>
      <c r="T141" s="235"/>
      <c r="U141" s="235"/>
      <c r="V141" s="235"/>
    </row>
    <row r="142" spans="1:22" ht="14.25" customHeight="1" x14ac:dyDescent="0.2">
      <c r="A142" s="235"/>
      <c r="B142" s="235"/>
      <c r="C142" s="236"/>
      <c r="D142" s="235"/>
      <c r="E142" s="235"/>
      <c r="F142" s="235"/>
      <c r="G142" s="235"/>
      <c r="H142" s="235"/>
      <c r="I142" s="235"/>
      <c r="J142" s="235"/>
      <c r="K142" s="235"/>
      <c r="L142" s="235"/>
      <c r="M142" s="235"/>
      <c r="N142" s="235"/>
      <c r="O142" s="235"/>
      <c r="P142" s="235"/>
      <c r="Q142" s="235"/>
      <c r="R142" s="235"/>
      <c r="S142" s="235"/>
      <c r="T142" s="235"/>
      <c r="U142" s="235"/>
      <c r="V142" s="235"/>
    </row>
    <row r="143" spans="1:22" ht="14.25" customHeight="1" x14ac:dyDescent="0.2">
      <c r="A143" s="235"/>
      <c r="B143" s="235"/>
      <c r="C143" s="236"/>
      <c r="D143" s="235"/>
      <c r="E143" s="235"/>
      <c r="F143" s="235"/>
      <c r="G143" s="235"/>
      <c r="H143" s="235"/>
      <c r="I143" s="235"/>
      <c r="J143" s="235"/>
      <c r="K143" s="235"/>
      <c r="L143" s="235"/>
      <c r="M143" s="235"/>
      <c r="N143" s="235"/>
      <c r="O143" s="235"/>
      <c r="P143" s="235"/>
      <c r="Q143" s="235"/>
      <c r="R143" s="235"/>
      <c r="S143" s="235"/>
      <c r="T143" s="235"/>
      <c r="U143" s="235"/>
      <c r="V143" s="235"/>
    </row>
    <row r="144" spans="1:22" ht="14.25" customHeight="1" x14ac:dyDescent="0.2">
      <c r="A144" s="235"/>
      <c r="B144" s="235"/>
      <c r="C144" s="236"/>
      <c r="D144" s="235"/>
      <c r="E144" s="235"/>
      <c r="F144" s="235"/>
      <c r="G144" s="235"/>
      <c r="H144" s="235"/>
      <c r="I144" s="235"/>
      <c r="J144" s="235"/>
      <c r="K144" s="235"/>
      <c r="L144" s="235"/>
      <c r="M144" s="235"/>
      <c r="N144" s="235"/>
      <c r="O144" s="235"/>
      <c r="P144" s="235"/>
      <c r="Q144" s="235"/>
      <c r="R144" s="235"/>
      <c r="S144" s="235"/>
      <c r="T144" s="235"/>
      <c r="U144" s="235"/>
      <c r="V144" s="235"/>
    </row>
    <row r="145" spans="1:22" ht="14.25" customHeight="1" x14ac:dyDescent="0.2">
      <c r="A145" s="235"/>
      <c r="B145" s="235"/>
      <c r="C145" s="236"/>
      <c r="D145" s="235"/>
      <c r="E145" s="235"/>
      <c r="F145" s="235"/>
      <c r="G145" s="235"/>
      <c r="H145" s="235"/>
      <c r="I145" s="235"/>
      <c r="J145" s="235"/>
      <c r="K145" s="235"/>
      <c r="L145" s="235"/>
      <c r="M145" s="235"/>
      <c r="N145" s="235"/>
      <c r="O145" s="235"/>
      <c r="P145" s="235"/>
      <c r="Q145" s="235"/>
      <c r="R145" s="235"/>
      <c r="S145" s="235"/>
      <c r="T145" s="235"/>
      <c r="U145" s="235"/>
      <c r="V145" s="235"/>
    </row>
    <row r="146" spans="1:22" ht="14.25" customHeight="1" x14ac:dyDescent="0.2">
      <c r="A146" s="235"/>
      <c r="B146" s="235"/>
      <c r="C146" s="236"/>
      <c r="D146" s="235"/>
      <c r="E146" s="235"/>
      <c r="F146" s="235"/>
      <c r="G146" s="235"/>
      <c r="H146" s="235"/>
      <c r="I146" s="235"/>
      <c r="J146" s="235"/>
      <c r="K146" s="235"/>
      <c r="L146" s="235"/>
      <c r="M146" s="235"/>
      <c r="N146" s="235"/>
      <c r="O146" s="235"/>
      <c r="P146" s="235"/>
      <c r="Q146" s="235"/>
      <c r="R146" s="235"/>
      <c r="S146" s="235"/>
      <c r="T146" s="235"/>
      <c r="U146" s="235"/>
      <c r="V146" s="235"/>
    </row>
    <row r="147" spans="1:22" ht="14.25" customHeight="1" x14ac:dyDescent="0.2">
      <c r="A147" s="235"/>
      <c r="B147" s="235"/>
      <c r="C147" s="236"/>
      <c r="D147" s="235"/>
      <c r="E147" s="235"/>
      <c r="F147" s="235"/>
      <c r="G147" s="235"/>
      <c r="H147" s="235"/>
      <c r="I147" s="235"/>
      <c r="J147" s="235"/>
      <c r="K147" s="235"/>
      <c r="L147" s="235"/>
      <c r="M147" s="235"/>
      <c r="N147" s="235"/>
      <c r="O147" s="235"/>
      <c r="P147" s="235"/>
      <c r="Q147" s="235"/>
      <c r="R147" s="235"/>
      <c r="S147" s="235"/>
      <c r="T147" s="235"/>
      <c r="U147" s="235"/>
      <c r="V147" s="235"/>
    </row>
    <row r="148" spans="1:22" ht="14.25" customHeight="1" x14ac:dyDescent="0.2">
      <c r="A148" s="235"/>
      <c r="B148" s="235"/>
      <c r="C148" s="236"/>
      <c r="D148" s="235"/>
      <c r="E148" s="235"/>
      <c r="F148" s="235"/>
      <c r="G148" s="235"/>
      <c r="H148" s="235"/>
      <c r="I148" s="235"/>
      <c r="J148" s="235"/>
      <c r="K148" s="235"/>
      <c r="L148" s="235"/>
      <c r="M148" s="235"/>
      <c r="N148" s="235"/>
      <c r="O148" s="235"/>
      <c r="P148" s="235"/>
      <c r="Q148" s="235"/>
      <c r="R148" s="235"/>
      <c r="S148" s="235"/>
      <c r="T148" s="235"/>
      <c r="U148" s="235"/>
      <c r="V148" s="235"/>
    </row>
    <row r="149" spans="1:22" ht="14.25" customHeight="1" x14ac:dyDescent="0.2">
      <c r="A149" s="235"/>
      <c r="B149" s="235"/>
      <c r="C149" s="236"/>
      <c r="D149" s="235"/>
      <c r="E149" s="235"/>
      <c r="F149" s="235"/>
      <c r="G149" s="235"/>
      <c r="H149" s="235"/>
      <c r="I149" s="235"/>
      <c r="J149" s="235"/>
      <c r="K149" s="235"/>
      <c r="L149" s="235"/>
      <c r="M149" s="235"/>
      <c r="N149" s="235"/>
      <c r="O149" s="235"/>
      <c r="P149" s="235"/>
      <c r="Q149" s="235"/>
      <c r="R149" s="235"/>
      <c r="S149" s="235"/>
      <c r="T149" s="235"/>
      <c r="U149" s="235"/>
      <c r="V149" s="235"/>
    </row>
    <row r="150" spans="1:22" ht="14.25" customHeight="1" x14ac:dyDescent="0.2">
      <c r="A150" s="235"/>
      <c r="B150" s="235"/>
      <c r="C150" s="236"/>
      <c r="D150" s="235"/>
      <c r="E150" s="235"/>
      <c r="F150" s="235"/>
      <c r="G150" s="235"/>
      <c r="H150" s="235"/>
      <c r="I150" s="235"/>
      <c r="J150" s="235"/>
      <c r="K150" s="235"/>
      <c r="L150" s="235"/>
      <c r="M150" s="235"/>
      <c r="N150" s="235"/>
      <c r="O150" s="235"/>
      <c r="P150" s="235"/>
      <c r="Q150" s="235"/>
      <c r="R150" s="235"/>
      <c r="S150" s="235"/>
      <c r="T150" s="235"/>
      <c r="U150" s="235"/>
      <c r="V150" s="235"/>
    </row>
    <row r="151" spans="1:22" ht="14.25" customHeight="1" x14ac:dyDescent="0.2">
      <c r="A151" s="235"/>
      <c r="B151" s="235"/>
      <c r="C151" s="236"/>
      <c r="D151" s="235"/>
      <c r="E151" s="235"/>
      <c r="F151" s="235"/>
      <c r="G151" s="235"/>
      <c r="H151" s="235"/>
      <c r="I151" s="235"/>
      <c r="J151" s="235"/>
      <c r="K151" s="235"/>
      <c r="L151" s="235"/>
      <c r="M151" s="235"/>
      <c r="N151" s="235"/>
      <c r="O151" s="235"/>
      <c r="P151" s="235"/>
      <c r="Q151" s="235"/>
      <c r="R151" s="235"/>
      <c r="S151" s="235"/>
      <c r="T151" s="235"/>
      <c r="U151" s="235"/>
      <c r="V151" s="235"/>
    </row>
    <row r="152" spans="1:22" ht="14.25" customHeight="1" x14ac:dyDescent="0.2">
      <c r="A152" s="235"/>
      <c r="B152" s="235"/>
      <c r="C152" s="236"/>
      <c r="D152" s="235"/>
      <c r="E152" s="235"/>
      <c r="F152" s="235"/>
      <c r="G152" s="235"/>
      <c r="H152" s="235"/>
      <c r="I152" s="235"/>
      <c r="J152" s="235"/>
      <c r="K152" s="235"/>
      <c r="L152" s="235"/>
      <c r="M152" s="235"/>
      <c r="N152" s="235"/>
      <c r="O152" s="235"/>
      <c r="P152" s="235"/>
      <c r="Q152" s="235"/>
      <c r="R152" s="235"/>
      <c r="S152" s="235"/>
      <c r="T152" s="235"/>
      <c r="U152" s="235"/>
      <c r="V152" s="235"/>
    </row>
    <row r="153" spans="1:22" ht="14.25" customHeight="1" x14ac:dyDescent="0.2">
      <c r="A153" s="235"/>
      <c r="B153" s="235"/>
      <c r="C153" s="236"/>
      <c r="D153" s="235"/>
      <c r="E153" s="235"/>
      <c r="F153" s="235"/>
      <c r="G153" s="235"/>
      <c r="H153" s="235"/>
      <c r="I153" s="235"/>
      <c r="J153" s="235"/>
      <c r="K153" s="235"/>
      <c r="L153" s="235"/>
      <c r="M153" s="235"/>
      <c r="N153" s="235"/>
      <c r="O153" s="235"/>
      <c r="P153" s="235"/>
      <c r="Q153" s="235"/>
      <c r="R153" s="235"/>
      <c r="S153" s="235"/>
      <c r="T153" s="235"/>
      <c r="U153" s="235"/>
      <c r="V153" s="235"/>
    </row>
    <row r="154" spans="1:22" ht="14.25" customHeight="1" x14ac:dyDescent="0.2">
      <c r="A154" s="235"/>
      <c r="B154" s="235"/>
      <c r="C154" s="236"/>
      <c r="D154" s="235"/>
      <c r="E154" s="235"/>
      <c r="F154" s="235"/>
      <c r="G154" s="235"/>
      <c r="H154" s="235"/>
      <c r="I154" s="235"/>
      <c r="J154" s="235"/>
      <c r="K154" s="235"/>
      <c r="L154" s="235"/>
      <c r="M154" s="235"/>
      <c r="N154" s="235"/>
      <c r="O154" s="235"/>
      <c r="P154" s="235"/>
      <c r="Q154" s="235"/>
      <c r="R154" s="235"/>
      <c r="S154" s="235"/>
      <c r="T154" s="235"/>
      <c r="U154" s="235"/>
      <c r="V154" s="235"/>
    </row>
    <row r="155" spans="1:22" ht="14.25" customHeight="1" x14ac:dyDescent="0.2">
      <c r="A155" s="235"/>
      <c r="B155" s="235"/>
      <c r="C155" s="236"/>
      <c r="D155" s="235"/>
      <c r="E155" s="235"/>
      <c r="F155" s="235"/>
      <c r="G155" s="235"/>
      <c r="H155" s="235"/>
      <c r="I155" s="235"/>
      <c r="J155" s="235"/>
      <c r="K155" s="235"/>
      <c r="L155" s="235"/>
      <c r="M155" s="235"/>
      <c r="N155" s="235"/>
      <c r="O155" s="235"/>
      <c r="P155" s="235"/>
      <c r="Q155" s="235"/>
      <c r="R155" s="235"/>
      <c r="S155" s="235"/>
      <c r="T155" s="235"/>
      <c r="U155" s="235"/>
      <c r="V155" s="235"/>
    </row>
    <row r="156" spans="1:22" ht="14.25" customHeight="1" x14ac:dyDescent="0.2">
      <c r="A156" s="235"/>
      <c r="B156" s="235"/>
      <c r="C156" s="236"/>
      <c r="D156" s="235"/>
      <c r="E156" s="235"/>
      <c r="F156" s="235"/>
      <c r="G156" s="235"/>
      <c r="H156" s="235"/>
      <c r="I156" s="235"/>
      <c r="J156" s="235"/>
      <c r="K156" s="235"/>
      <c r="L156" s="235"/>
      <c r="M156" s="235"/>
      <c r="N156" s="235"/>
      <c r="O156" s="235"/>
      <c r="P156" s="235"/>
      <c r="Q156" s="235"/>
      <c r="R156" s="235"/>
      <c r="S156" s="235"/>
      <c r="T156" s="235"/>
      <c r="U156" s="235"/>
      <c r="V156" s="235"/>
    </row>
    <row r="157" spans="1:22" ht="14.25" customHeight="1" x14ac:dyDescent="0.2">
      <c r="A157" s="235"/>
      <c r="B157" s="235"/>
      <c r="C157" s="236"/>
      <c r="D157" s="235"/>
      <c r="E157" s="235"/>
      <c r="F157" s="235"/>
      <c r="G157" s="235"/>
      <c r="H157" s="235"/>
      <c r="I157" s="235"/>
      <c r="J157" s="235"/>
      <c r="K157" s="235"/>
      <c r="L157" s="235"/>
      <c r="M157" s="235"/>
      <c r="N157" s="235"/>
      <c r="O157" s="235"/>
      <c r="P157" s="235"/>
      <c r="Q157" s="235"/>
      <c r="R157" s="235"/>
      <c r="S157" s="235"/>
      <c r="T157" s="235"/>
      <c r="U157" s="235"/>
      <c r="V157" s="235"/>
    </row>
    <row r="158" spans="1:22" ht="14.25" customHeight="1" x14ac:dyDescent="0.2">
      <c r="A158" s="235"/>
      <c r="B158" s="235"/>
      <c r="C158" s="236"/>
      <c r="D158" s="235"/>
      <c r="E158" s="235"/>
      <c r="F158" s="235"/>
      <c r="G158" s="235"/>
      <c r="H158" s="235"/>
      <c r="I158" s="235"/>
      <c r="J158" s="235"/>
      <c r="K158" s="235"/>
      <c r="L158" s="235"/>
      <c r="M158" s="235"/>
      <c r="N158" s="235"/>
      <c r="O158" s="235"/>
      <c r="P158" s="235"/>
      <c r="Q158" s="235"/>
      <c r="R158" s="235"/>
      <c r="S158" s="235"/>
      <c r="T158" s="235"/>
      <c r="U158" s="235"/>
      <c r="V158" s="235"/>
    </row>
    <row r="159" spans="1:22" ht="14.25" customHeight="1" x14ac:dyDescent="0.2">
      <c r="A159" s="235"/>
      <c r="B159" s="235"/>
      <c r="C159" s="236"/>
      <c r="D159" s="235"/>
      <c r="E159" s="235"/>
      <c r="F159" s="235"/>
      <c r="G159" s="235"/>
      <c r="H159" s="235"/>
      <c r="I159" s="235"/>
      <c r="J159" s="235"/>
      <c r="K159" s="235"/>
      <c r="L159" s="235"/>
      <c r="M159" s="235"/>
      <c r="N159" s="235"/>
      <c r="O159" s="235"/>
      <c r="P159" s="235"/>
      <c r="Q159" s="235"/>
      <c r="R159" s="235"/>
      <c r="S159" s="235"/>
      <c r="T159" s="235"/>
      <c r="U159" s="235"/>
      <c r="V159" s="235"/>
    </row>
    <row r="160" spans="1:22" ht="14.25" customHeight="1" x14ac:dyDescent="0.2">
      <c r="A160" s="235"/>
      <c r="B160" s="235"/>
      <c r="C160" s="236"/>
      <c r="D160" s="235"/>
      <c r="E160" s="235"/>
      <c r="F160" s="235"/>
      <c r="G160" s="235"/>
      <c r="H160" s="235"/>
      <c r="I160" s="235"/>
      <c r="J160" s="235"/>
      <c r="K160" s="235"/>
      <c r="L160" s="235"/>
      <c r="M160" s="235"/>
      <c r="N160" s="235"/>
      <c r="O160" s="235"/>
      <c r="P160" s="235"/>
      <c r="Q160" s="235"/>
      <c r="R160" s="235"/>
      <c r="S160" s="235"/>
      <c r="T160" s="235"/>
      <c r="U160" s="235"/>
      <c r="V160" s="235"/>
    </row>
    <row r="161" spans="1:22" ht="14.25" customHeight="1" x14ac:dyDescent="0.2">
      <c r="A161" s="235"/>
      <c r="B161" s="235"/>
      <c r="C161" s="236"/>
      <c r="D161" s="235"/>
      <c r="E161" s="235"/>
      <c r="F161" s="235"/>
      <c r="G161" s="235"/>
      <c r="H161" s="235"/>
      <c r="I161" s="235"/>
      <c r="J161" s="235"/>
      <c r="K161" s="235"/>
      <c r="L161" s="235"/>
      <c r="M161" s="235"/>
      <c r="N161" s="235"/>
      <c r="O161" s="235"/>
      <c r="P161" s="235"/>
      <c r="Q161" s="235"/>
      <c r="R161" s="235"/>
      <c r="S161" s="235"/>
      <c r="T161" s="235"/>
      <c r="U161" s="235"/>
      <c r="V161" s="235"/>
    </row>
    <row r="162" spans="1:22" ht="14.25" customHeight="1" x14ac:dyDescent="0.2">
      <c r="A162" s="235"/>
      <c r="B162" s="235"/>
      <c r="C162" s="236"/>
      <c r="D162" s="235"/>
      <c r="E162" s="235"/>
      <c r="F162" s="235"/>
      <c r="G162" s="235"/>
      <c r="H162" s="235"/>
      <c r="I162" s="235"/>
      <c r="J162" s="235"/>
      <c r="K162" s="235"/>
      <c r="L162" s="235"/>
      <c r="M162" s="235"/>
      <c r="N162" s="235"/>
      <c r="O162" s="235"/>
      <c r="P162" s="235"/>
      <c r="Q162" s="235"/>
      <c r="R162" s="235"/>
      <c r="S162" s="235"/>
      <c r="T162" s="235"/>
      <c r="U162" s="235"/>
      <c r="V162" s="235"/>
    </row>
    <row r="163" spans="1:22" ht="14.25" customHeight="1" x14ac:dyDescent="0.2">
      <c r="A163" s="235"/>
      <c r="B163" s="235"/>
      <c r="C163" s="236"/>
      <c r="D163" s="235"/>
      <c r="E163" s="235"/>
      <c r="F163" s="235"/>
      <c r="G163" s="235"/>
      <c r="H163" s="235"/>
      <c r="I163" s="235"/>
      <c r="J163" s="235"/>
      <c r="K163" s="235"/>
      <c r="L163" s="235"/>
      <c r="M163" s="235"/>
      <c r="N163" s="235"/>
      <c r="O163" s="235"/>
      <c r="P163" s="235"/>
      <c r="Q163" s="235"/>
      <c r="R163" s="235"/>
      <c r="S163" s="235"/>
      <c r="T163" s="235"/>
      <c r="U163" s="235"/>
      <c r="V163" s="235"/>
    </row>
    <row r="164" spans="1:22" ht="14.25" customHeight="1" x14ac:dyDescent="0.2">
      <c r="A164" s="235"/>
      <c r="B164" s="235"/>
      <c r="C164" s="236"/>
      <c r="D164" s="235"/>
      <c r="E164" s="235"/>
      <c r="F164" s="235"/>
      <c r="G164" s="235"/>
      <c r="H164" s="235"/>
      <c r="I164" s="235"/>
      <c r="J164" s="235"/>
      <c r="K164" s="235"/>
      <c r="L164" s="235"/>
      <c r="M164" s="235"/>
      <c r="N164" s="235"/>
      <c r="O164" s="235"/>
      <c r="P164" s="235"/>
      <c r="Q164" s="235"/>
      <c r="R164" s="235"/>
      <c r="S164" s="235"/>
      <c r="T164" s="235"/>
      <c r="U164" s="235"/>
      <c r="V164" s="235"/>
    </row>
    <row r="165" spans="1:22" ht="14.25" customHeight="1" x14ac:dyDescent="0.2">
      <c r="A165" s="235"/>
      <c r="B165" s="235"/>
      <c r="C165" s="236"/>
      <c r="D165" s="235"/>
      <c r="E165" s="235"/>
      <c r="F165" s="235"/>
      <c r="G165" s="235"/>
      <c r="H165" s="235"/>
      <c r="I165" s="235"/>
      <c r="J165" s="235"/>
      <c r="K165" s="235"/>
      <c r="L165" s="235"/>
      <c r="M165" s="235"/>
      <c r="N165" s="235"/>
      <c r="O165" s="235"/>
      <c r="P165" s="235"/>
      <c r="Q165" s="235"/>
      <c r="R165" s="235"/>
      <c r="S165" s="235"/>
      <c r="T165" s="235"/>
      <c r="U165" s="235"/>
      <c r="V165" s="235"/>
    </row>
    <row r="166" spans="1:22" ht="14.25" customHeight="1" x14ac:dyDescent="0.2">
      <c r="A166" s="235"/>
      <c r="B166" s="235"/>
      <c r="C166" s="236"/>
      <c r="D166" s="235"/>
      <c r="E166" s="235"/>
      <c r="F166" s="235"/>
      <c r="G166" s="235"/>
      <c r="H166" s="235"/>
      <c r="I166" s="235"/>
      <c r="J166" s="235"/>
      <c r="K166" s="235"/>
      <c r="L166" s="235"/>
      <c r="M166" s="235"/>
      <c r="N166" s="235"/>
      <c r="O166" s="235"/>
      <c r="P166" s="235"/>
      <c r="Q166" s="235"/>
      <c r="R166" s="235"/>
      <c r="S166" s="235"/>
      <c r="T166" s="235"/>
      <c r="U166" s="235"/>
      <c r="V166" s="235"/>
    </row>
    <row r="167" spans="1:22" ht="14.25" customHeight="1" x14ac:dyDescent="0.2">
      <c r="A167" s="235"/>
      <c r="B167" s="235"/>
      <c r="C167" s="236"/>
      <c r="D167" s="235"/>
      <c r="E167" s="235"/>
      <c r="F167" s="235"/>
      <c r="G167" s="235"/>
      <c r="H167" s="235"/>
      <c r="I167" s="235"/>
      <c r="J167" s="235"/>
      <c r="K167" s="235"/>
      <c r="L167" s="235"/>
      <c r="M167" s="235"/>
      <c r="N167" s="235"/>
      <c r="O167" s="235"/>
      <c r="P167" s="235"/>
      <c r="Q167" s="235"/>
      <c r="R167" s="235"/>
      <c r="S167" s="235"/>
      <c r="T167" s="235"/>
      <c r="U167" s="235"/>
      <c r="V167" s="235"/>
    </row>
    <row r="168" spans="1:22" ht="14.25" customHeight="1" x14ac:dyDescent="0.2">
      <c r="A168" s="235"/>
      <c r="B168" s="235"/>
      <c r="C168" s="236"/>
      <c r="D168" s="235"/>
      <c r="E168" s="235"/>
      <c r="F168" s="235"/>
      <c r="G168" s="235"/>
      <c r="H168" s="235"/>
      <c r="I168" s="235"/>
      <c r="J168" s="235"/>
      <c r="K168" s="235"/>
      <c r="L168" s="235"/>
      <c r="M168" s="235"/>
      <c r="N168" s="235"/>
      <c r="O168" s="235"/>
      <c r="P168" s="235"/>
      <c r="Q168" s="235"/>
      <c r="R168" s="235"/>
      <c r="S168" s="235"/>
      <c r="T168" s="235"/>
      <c r="U168" s="235"/>
      <c r="V168" s="235"/>
    </row>
    <row r="169" spans="1:22" ht="14.25" customHeight="1" x14ac:dyDescent="0.2">
      <c r="A169" s="235"/>
      <c r="B169" s="235"/>
      <c r="C169" s="236"/>
      <c r="D169" s="235"/>
      <c r="E169" s="235"/>
      <c r="F169" s="235"/>
      <c r="G169" s="235"/>
      <c r="H169" s="235"/>
      <c r="I169" s="235"/>
      <c r="J169" s="235"/>
      <c r="K169" s="235"/>
      <c r="L169" s="235"/>
      <c r="M169" s="235"/>
      <c r="N169" s="235"/>
      <c r="O169" s="235"/>
      <c r="P169" s="235"/>
      <c r="Q169" s="235"/>
      <c r="R169" s="235"/>
      <c r="S169" s="235"/>
      <c r="T169" s="235"/>
      <c r="U169" s="235"/>
      <c r="V169" s="235"/>
    </row>
    <row r="170" spans="1:22" ht="14.25" customHeight="1" x14ac:dyDescent="0.2">
      <c r="A170" s="235"/>
      <c r="B170" s="235"/>
      <c r="C170" s="236"/>
      <c r="D170" s="235"/>
      <c r="E170" s="235"/>
      <c r="F170" s="235"/>
      <c r="G170" s="235"/>
      <c r="H170" s="235"/>
      <c r="I170" s="235"/>
      <c r="J170" s="235"/>
      <c r="K170" s="235"/>
      <c r="L170" s="235"/>
      <c r="M170" s="235"/>
      <c r="N170" s="235"/>
      <c r="O170" s="235"/>
      <c r="P170" s="235"/>
      <c r="Q170" s="235"/>
      <c r="R170" s="235"/>
      <c r="S170" s="235"/>
      <c r="T170" s="235"/>
      <c r="U170" s="235"/>
      <c r="V170" s="235"/>
    </row>
    <row r="171" spans="1:22" ht="14.25" customHeight="1" x14ac:dyDescent="0.2">
      <c r="A171" s="235"/>
      <c r="B171" s="235"/>
      <c r="C171" s="236"/>
      <c r="D171" s="235"/>
      <c r="E171" s="235"/>
      <c r="F171" s="235"/>
      <c r="G171" s="235"/>
      <c r="H171" s="235"/>
      <c r="I171" s="235"/>
      <c r="J171" s="235"/>
      <c r="K171" s="235"/>
      <c r="L171" s="235"/>
      <c r="M171" s="235"/>
      <c r="N171" s="235"/>
      <c r="O171" s="235"/>
      <c r="P171" s="235"/>
      <c r="Q171" s="235"/>
      <c r="R171" s="235"/>
      <c r="S171" s="235"/>
      <c r="T171" s="235"/>
      <c r="U171" s="235"/>
      <c r="V171" s="235"/>
    </row>
    <row r="172" spans="1:22" ht="14.25" customHeight="1" x14ac:dyDescent="0.2">
      <c r="A172" s="235"/>
      <c r="B172" s="235"/>
      <c r="C172" s="236"/>
      <c r="D172" s="235"/>
      <c r="E172" s="235"/>
      <c r="F172" s="235"/>
      <c r="G172" s="235"/>
      <c r="H172" s="235"/>
      <c r="I172" s="235"/>
      <c r="J172" s="235"/>
      <c r="K172" s="235"/>
      <c r="L172" s="235"/>
      <c r="M172" s="235"/>
      <c r="N172" s="235"/>
      <c r="O172" s="235"/>
      <c r="P172" s="235"/>
      <c r="Q172" s="235"/>
      <c r="R172" s="235"/>
      <c r="S172" s="235"/>
      <c r="T172" s="235"/>
      <c r="U172" s="235"/>
      <c r="V172" s="235"/>
    </row>
    <row r="173" spans="1:22" ht="14.25" customHeight="1" x14ac:dyDescent="0.2">
      <c r="A173" s="235"/>
      <c r="B173" s="235"/>
      <c r="C173" s="236"/>
      <c r="D173" s="235"/>
      <c r="E173" s="235"/>
      <c r="F173" s="235"/>
      <c r="G173" s="235"/>
      <c r="H173" s="235"/>
      <c r="I173" s="235"/>
      <c r="J173" s="235"/>
      <c r="K173" s="235"/>
      <c r="L173" s="235"/>
      <c r="M173" s="235"/>
      <c r="N173" s="235"/>
      <c r="O173" s="235"/>
      <c r="P173" s="235"/>
      <c r="Q173" s="235"/>
      <c r="R173" s="235"/>
      <c r="S173" s="235"/>
      <c r="T173" s="235"/>
      <c r="U173" s="235"/>
      <c r="V173" s="235"/>
    </row>
    <row r="174" spans="1:22" ht="14.25" customHeight="1" x14ac:dyDescent="0.2">
      <c r="A174" s="235"/>
      <c r="B174" s="235"/>
      <c r="C174" s="236"/>
      <c r="D174" s="235"/>
      <c r="E174" s="235"/>
      <c r="F174" s="235"/>
      <c r="G174" s="235"/>
      <c r="H174" s="235"/>
      <c r="I174" s="235"/>
      <c r="J174" s="235"/>
      <c r="K174" s="235"/>
      <c r="L174" s="235"/>
      <c r="M174" s="235"/>
      <c r="N174" s="235"/>
      <c r="O174" s="235"/>
      <c r="P174" s="235"/>
      <c r="Q174" s="235"/>
      <c r="R174" s="235"/>
      <c r="S174" s="235"/>
      <c r="T174" s="235"/>
      <c r="U174" s="235"/>
      <c r="V174" s="235"/>
    </row>
    <row r="175" spans="1:22" ht="14.25" customHeight="1" x14ac:dyDescent="0.2">
      <c r="A175" s="235"/>
      <c r="B175" s="235"/>
      <c r="C175" s="236"/>
      <c r="D175" s="235"/>
      <c r="E175" s="235"/>
      <c r="F175" s="235"/>
      <c r="G175" s="235"/>
      <c r="H175" s="235"/>
      <c r="I175" s="235"/>
      <c r="J175" s="235"/>
      <c r="K175" s="235"/>
      <c r="L175" s="235"/>
      <c r="M175" s="235"/>
      <c r="N175" s="235"/>
      <c r="O175" s="235"/>
      <c r="P175" s="235"/>
      <c r="Q175" s="235"/>
      <c r="R175" s="235"/>
      <c r="S175" s="235"/>
      <c r="T175" s="235"/>
      <c r="U175" s="235"/>
      <c r="V175" s="235"/>
    </row>
    <row r="176" spans="1:22" ht="14.25" customHeight="1" x14ac:dyDescent="0.2">
      <c r="A176" s="235"/>
      <c r="B176" s="235"/>
      <c r="C176" s="236"/>
      <c r="D176" s="235"/>
      <c r="E176" s="235"/>
      <c r="F176" s="235"/>
      <c r="G176" s="235"/>
      <c r="H176" s="235"/>
      <c r="I176" s="235"/>
      <c r="J176" s="235"/>
      <c r="K176" s="235"/>
      <c r="L176" s="235"/>
      <c r="M176" s="235"/>
      <c r="N176" s="235"/>
      <c r="O176" s="235"/>
      <c r="P176" s="235"/>
      <c r="Q176" s="235"/>
      <c r="R176" s="235"/>
      <c r="S176" s="235"/>
      <c r="T176" s="235"/>
      <c r="U176" s="235"/>
      <c r="V176" s="235"/>
    </row>
    <row r="177" spans="1:22" ht="14.25" customHeight="1" x14ac:dyDescent="0.2">
      <c r="A177" s="235"/>
      <c r="B177" s="235"/>
      <c r="C177" s="236"/>
      <c r="D177" s="235"/>
      <c r="E177" s="235"/>
      <c r="F177" s="235"/>
      <c r="G177" s="235"/>
      <c r="H177" s="235"/>
      <c r="I177" s="235"/>
      <c r="J177" s="235"/>
      <c r="K177" s="235"/>
      <c r="L177" s="235"/>
      <c r="M177" s="235"/>
      <c r="N177" s="235"/>
      <c r="O177" s="235"/>
      <c r="P177" s="235"/>
      <c r="Q177" s="235"/>
      <c r="R177" s="235"/>
      <c r="S177" s="235"/>
      <c r="T177" s="235"/>
      <c r="U177" s="235"/>
      <c r="V177" s="235"/>
    </row>
    <row r="178" spans="1:22" ht="14.25" customHeight="1" x14ac:dyDescent="0.2">
      <c r="A178" s="235"/>
      <c r="B178" s="235"/>
      <c r="C178" s="236"/>
      <c r="D178" s="235"/>
      <c r="E178" s="235"/>
      <c r="F178" s="235"/>
      <c r="G178" s="235"/>
      <c r="H178" s="235"/>
      <c r="I178" s="235"/>
      <c r="J178" s="235"/>
      <c r="K178" s="235"/>
      <c r="L178" s="235"/>
      <c r="M178" s="235"/>
      <c r="N178" s="235"/>
      <c r="O178" s="235"/>
      <c r="P178" s="235"/>
      <c r="Q178" s="235"/>
      <c r="R178" s="235"/>
      <c r="S178" s="235"/>
      <c r="T178" s="235"/>
      <c r="U178" s="235"/>
      <c r="V178" s="235"/>
    </row>
    <row r="179" spans="1:22" ht="14.25" customHeight="1" x14ac:dyDescent="0.2">
      <c r="A179" s="235"/>
      <c r="B179" s="235"/>
      <c r="C179" s="236"/>
      <c r="D179" s="235"/>
      <c r="E179" s="235"/>
      <c r="F179" s="235"/>
      <c r="G179" s="235"/>
      <c r="H179" s="235"/>
      <c r="I179" s="235"/>
      <c r="J179" s="235"/>
      <c r="K179" s="235"/>
      <c r="L179" s="235"/>
      <c r="M179" s="235"/>
      <c r="N179" s="235"/>
      <c r="O179" s="235"/>
      <c r="P179" s="235"/>
      <c r="Q179" s="235"/>
      <c r="R179" s="235"/>
      <c r="S179" s="235"/>
      <c r="T179" s="235"/>
      <c r="U179" s="235"/>
      <c r="V179" s="235"/>
    </row>
    <row r="180" spans="1:22" ht="14.25" customHeight="1" x14ac:dyDescent="0.2">
      <c r="A180" s="235"/>
      <c r="B180" s="235"/>
      <c r="C180" s="236"/>
      <c r="D180" s="235"/>
      <c r="E180" s="235"/>
      <c r="F180" s="235"/>
      <c r="G180" s="235"/>
      <c r="H180" s="235"/>
      <c r="I180" s="235"/>
      <c r="J180" s="235"/>
      <c r="K180" s="235"/>
      <c r="L180" s="235"/>
      <c r="M180" s="235"/>
      <c r="N180" s="235"/>
      <c r="O180" s="235"/>
      <c r="P180" s="235"/>
      <c r="Q180" s="235"/>
      <c r="R180" s="235"/>
      <c r="S180" s="235"/>
      <c r="T180" s="235"/>
      <c r="U180" s="235"/>
      <c r="V180" s="235"/>
    </row>
    <row r="181" spans="1:22" ht="14.25" customHeight="1" x14ac:dyDescent="0.2">
      <c r="A181" s="235"/>
      <c r="B181" s="235"/>
      <c r="C181" s="236"/>
      <c r="D181" s="235"/>
      <c r="E181" s="235"/>
      <c r="F181" s="235"/>
      <c r="G181" s="235"/>
      <c r="H181" s="235"/>
      <c r="I181" s="235"/>
      <c r="J181" s="235"/>
      <c r="K181" s="235"/>
      <c r="L181" s="235"/>
      <c r="M181" s="235"/>
      <c r="N181" s="235"/>
      <c r="O181" s="235"/>
      <c r="P181" s="235"/>
      <c r="Q181" s="235"/>
      <c r="R181" s="235"/>
      <c r="S181" s="235"/>
      <c r="T181" s="235"/>
      <c r="U181" s="235"/>
      <c r="V181" s="235"/>
    </row>
    <row r="182" spans="1:22" ht="14.25" customHeight="1" x14ac:dyDescent="0.2">
      <c r="A182" s="235"/>
      <c r="B182" s="235"/>
      <c r="C182" s="236"/>
      <c r="D182" s="235"/>
      <c r="E182" s="235"/>
      <c r="F182" s="235"/>
      <c r="G182" s="235"/>
      <c r="H182" s="235"/>
      <c r="I182" s="235"/>
      <c r="J182" s="235"/>
      <c r="K182" s="235"/>
      <c r="L182" s="235"/>
      <c r="M182" s="235"/>
      <c r="N182" s="235"/>
      <c r="O182" s="235"/>
      <c r="P182" s="235"/>
      <c r="Q182" s="235"/>
      <c r="R182" s="235"/>
      <c r="S182" s="235"/>
      <c r="T182" s="235"/>
      <c r="U182" s="235"/>
      <c r="V182" s="235"/>
    </row>
    <row r="183" spans="1:22" ht="14.25" customHeight="1" x14ac:dyDescent="0.2">
      <c r="A183" s="235"/>
      <c r="B183" s="235"/>
      <c r="C183" s="236"/>
      <c r="D183" s="235"/>
      <c r="E183" s="235"/>
      <c r="F183" s="235"/>
      <c r="G183" s="235"/>
      <c r="H183" s="235"/>
      <c r="I183" s="235"/>
      <c r="J183" s="235"/>
      <c r="K183" s="235"/>
      <c r="L183" s="235"/>
      <c r="M183" s="235"/>
      <c r="N183" s="235"/>
      <c r="O183" s="235"/>
      <c r="P183" s="235"/>
      <c r="Q183" s="235"/>
      <c r="R183" s="235"/>
      <c r="S183" s="235"/>
      <c r="T183" s="235"/>
      <c r="U183" s="235"/>
      <c r="V183" s="235"/>
    </row>
    <row r="184" spans="1:22" ht="14.25" customHeight="1" x14ac:dyDescent="0.2">
      <c r="A184" s="235"/>
      <c r="B184" s="235"/>
      <c r="C184" s="236"/>
      <c r="D184" s="235"/>
      <c r="E184" s="235"/>
      <c r="F184" s="235"/>
      <c r="G184" s="235"/>
      <c r="H184" s="235"/>
      <c r="I184" s="235"/>
      <c r="J184" s="235"/>
      <c r="K184" s="235"/>
      <c r="L184" s="235"/>
      <c r="M184" s="235"/>
      <c r="N184" s="235"/>
      <c r="O184" s="235"/>
      <c r="P184" s="235"/>
      <c r="Q184" s="235"/>
      <c r="R184" s="235"/>
      <c r="S184" s="235"/>
      <c r="T184" s="235"/>
      <c r="U184" s="235"/>
      <c r="V184" s="235"/>
    </row>
    <row r="185" spans="1:22" ht="14.25" customHeight="1" x14ac:dyDescent="0.2">
      <c r="A185" s="235"/>
      <c r="B185" s="235"/>
      <c r="C185" s="236"/>
      <c r="D185" s="235"/>
      <c r="E185" s="235"/>
      <c r="F185" s="235"/>
      <c r="G185" s="235"/>
      <c r="H185" s="235"/>
      <c r="I185" s="235"/>
      <c r="J185" s="235"/>
      <c r="K185" s="235"/>
      <c r="L185" s="235"/>
      <c r="M185" s="235"/>
      <c r="N185" s="235"/>
      <c r="O185" s="235"/>
      <c r="P185" s="235"/>
      <c r="Q185" s="235"/>
      <c r="R185" s="235"/>
      <c r="S185" s="235"/>
      <c r="T185" s="235"/>
      <c r="U185" s="235"/>
      <c r="V185" s="235"/>
    </row>
    <row r="186" spans="1:22" ht="14.25" customHeight="1" x14ac:dyDescent="0.2">
      <c r="A186" s="235"/>
      <c r="B186" s="235"/>
      <c r="C186" s="236"/>
      <c r="D186" s="235"/>
      <c r="E186" s="235"/>
      <c r="F186" s="235"/>
      <c r="G186" s="235"/>
      <c r="H186" s="235"/>
      <c r="I186" s="235"/>
      <c r="J186" s="235"/>
      <c r="K186" s="235"/>
      <c r="L186" s="235"/>
      <c r="M186" s="235"/>
      <c r="N186" s="235"/>
      <c r="O186" s="235"/>
      <c r="P186" s="235"/>
      <c r="Q186" s="235"/>
      <c r="R186" s="235"/>
      <c r="S186" s="235"/>
      <c r="T186" s="235"/>
      <c r="U186" s="235"/>
      <c r="V186" s="235"/>
    </row>
    <row r="187" spans="1:22" ht="14.25" customHeight="1" x14ac:dyDescent="0.2">
      <c r="A187" s="235"/>
      <c r="B187" s="235"/>
      <c r="C187" s="236"/>
      <c r="D187" s="235"/>
      <c r="E187" s="235"/>
      <c r="F187" s="235"/>
      <c r="G187" s="235"/>
      <c r="H187" s="235"/>
      <c r="I187" s="235"/>
      <c r="J187" s="235"/>
      <c r="K187" s="235"/>
      <c r="L187" s="235"/>
      <c r="M187" s="235"/>
      <c r="N187" s="235"/>
      <c r="O187" s="235"/>
      <c r="P187" s="235"/>
      <c r="Q187" s="235"/>
      <c r="R187" s="235"/>
      <c r="S187" s="235"/>
      <c r="T187" s="235"/>
      <c r="U187" s="235"/>
      <c r="V187" s="235"/>
    </row>
    <row r="188" spans="1:22" ht="14.25" customHeight="1" x14ac:dyDescent="0.2">
      <c r="A188" s="235"/>
      <c r="B188" s="235"/>
      <c r="C188" s="236"/>
      <c r="D188" s="235"/>
      <c r="E188" s="235"/>
      <c r="F188" s="235"/>
      <c r="G188" s="235"/>
      <c r="H188" s="235"/>
      <c r="I188" s="235"/>
      <c r="J188" s="235"/>
      <c r="K188" s="235"/>
      <c r="L188" s="235"/>
      <c r="M188" s="235"/>
      <c r="N188" s="235"/>
      <c r="O188" s="235"/>
      <c r="P188" s="235"/>
      <c r="Q188" s="235"/>
      <c r="R188" s="235"/>
      <c r="S188" s="235"/>
      <c r="T188" s="235"/>
      <c r="U188" s="235"/>
      <c r="V188" s="235"/>
    </row>
    <row r="189" spans="1:22" ht="14.25" customHeight="1" x14ac:dyDescent="0.2">
      <c r="A189" s="235"/>
      <c r="B189" s="235"/>
      <c r="C189" s="236"/>
      <c r="D189" s="235"/>
      <c r="E189" s="235"/>
      <c r="F189" s="235"/>
      <c r="G189" s="235"/>
      <c r="H189" s="235"/>
      <c r="I189" s="235"/>
      <c r="J189" s="235"/>
      <c r="K189" s="235"/>
      <c r="L189" s="235"/>
      <c r="M189" s="235"/>
      <c r="N189" s="235"/>
      <c r="O189" s="235"/>
      <c r="P189" s="235"/>
      <c r="Q189" s="235"/>
      <c r="R189" s="235"/>
      <c r="S189" s="235"/>
      <c r="T189" s="235"/>
      <c r="U189" s="235"/>
      <c r="V189" s="235"/>
    </row>
    <row r="190" spans="1:22" ht="14.25" customHeight="1" x14ac:dyDescent="0.2">
      <c r="A190" s="235"/>
      <c r="B190" s="235"/>
      <c r="C190" s="236"/>
      <c r="D190" s="235"/>
      <c r="E190" s="235"/>
      <c r="F190" s="235"/>
      <c r="G190" s="235"/>
      <c r="H190" s="235"/>
      <c r="I190" s="235"/>
      <c r="J190" s="235"/>
      <c r="K190" s="235"/>
      <c r="L190" s="235"/>
      <c r="M190" s="235"/>
      <c r="N190" s="235"/>
      <c r="O190" s="235"/>
      <c r="P190" s="235"/>
      <c r="Q190" s="235"/>
      <c r="R190" s="235"/>
      <c r="S190" s="235"/>
      <c r="T190" s="235"/>
      <c r="U190" s="235"/>
      <c r="V190" s="235"/>
    </row>
    <row r="191" spans="1:22" ht="14.25" customHeight="1" x14ac:dyDescent="0.2">
      <c r="A191" s="235"/>
      <c r="B191" s="235"/>
      <c r="C191" s="236"/>
      <c r="D191" s="235"/>
      <c r="E191" s="235"/>
      <c r="F191" s="235"/>
      <c r="G191" s="235"/>
      <c r="H191" s="235"/>
      <c r="I191" s="235"/>
      <c r="J191" s="235"/>
      <c r="K191" s="235"/>
      <c r="L191" s="235"/>
      <c r="M191" s="235"/>
      <c r="N191" s="235"/>
      <c r="O191" s="235"/>
      <c r="P191" s="235"/>
      <c r="Q191" s="235"/>
      <c r="R191" s="235"/>
      <c r="S191" s="235"/>
      <c r="T191" s="235"/>
      <c r="U191" s="235"/>
      <c r="V191" s="235"/>
    </row>
    <row r="192" spans="1:22" ht="14.25" customHeight="1" x14ac:dyDescent="0.2">
      <c r="A192" s="235"/>
      <c r="B192" s="235"/>
      <c r="C192" s="236"/>
      <c r="D192" s="235"/>
      <c r="E192" s="235"/>
      <c r="F192" s="235"/>
      <c r="G192" s="235"/>
      <c r="H192" s="235"/>
      <c r="I192" s="235"/>
      <c r="J192" s="235"/>
      <c r="K192" s="235"/>
      <c r="L192" s="235"/>
      <c r="M192" s="235"/>
      <c r="N192" s="235"/>
      <c r="O192" s="235"/>
      <c r="P192" s="235"/>
      <c r="Q192" s="235"/>
      <c r="R192" s="235"/>
      <c r="S192" s="235"/>
      <c r="T192" s="235"/>
      <c r="U192" s="235"/>
      <c r="V192" s="235"/>
    </row>
    <row r="193" spans="1:22" ht="14.25" customHeight="1" x14ac:dyDescent="0.2">
      <c r="A193" s="235"/>
      <c r="B193" s="235"/>
      <c r="C193" s="236"/>
      <c r="D193" s="235"/>
      <c r="E193" s="235"/>
      <c r="F193" s="235"/>
      <c r="G193" s="235"/>
      <c r="H193" s="235"/>
      <c r="I193" s="235"/>
      <c r="J193" s="235"/>
      <c r="K193" s="235"/>
      <c r="L193" s="235"/>
      <c r="M193" s="235"/>
      <c r="N193" s="235"/>
      <c r="O193" s="235"/>
      <c r="P193" s="235"/>
      <c r="Q193" s="235"/>
      <c r="R193" s="235"/>
      <c r="S193" s="235"/>
      <c r="T193" s="235"/>
      <c r="U193" s="235"/>
      <c r="V193" s="235"/>
    </row>
    <row r="194" spans="1:22" ht="14.25" customHeight="1" x14ac:dyDescent="0.2">
      <c r="A194" s="235"/>
      <c r="B194" s="235"/>
      <c r="C194" s="236"/>
      <c r="D194" s="235"/>
      <c r="E194" s="235"/>
      <c r="F194" s="235"/>
      <c r="G194" s="235"/>
      <c r="H194" s="235"/>
      <c r="I194" s="235"/>
      <c r="J194" s="235"/>
      <c r="K194" s="235"/>
      <c r="L194" s="235"/>
      <c r="M194" s="235"/>
      <c r="N194" s="235"/>
      <c r="O194" s="235"/>
      <c r="P194" s="235"/>
      <c r="Q194" s="235"/>
      <c r="R194" s="235"/>
      <c r="S194" s="235"/>
      <c r="T194" s="235"/>
      <c r="U194" s="235"/>
      <c r="V194" s="235"/>
    </row>
    <row r="195" spans="1:22" ht="14.25" customHeight="1" x14ac:dyDescent="0.2">
      <c r="A195" s="235"/>
      <c r="B195" s="235"/>
      <c r="C195" s="236"/>
      <c r="D195" s="235"/>
      <c r="E195" s="235"/>
      <c r="F195" s="235"/>
      <c r="G195" s="235"/>
      <c r="H195" s="235"/>
      <c r="I195" s="235"/>
      <c r="J195" s="235"/>
      <c r="K195" s="235"/>
      <c r="L195" s="235"/>
      <c r="M195" s="235"/>
      <c r="N195" s="235"/>
      <c r="O195" s="235"/>
      <c r="P195" s="235"/>
      <c r="Q195" s="235"/>
      <c r="R195" s="235"/>
      <c r="S195" s="235"/>
      <c r="T195" s="235"/>
      <c r="U195" s="235"/>
      <c r="V195" s="235"/>
    </row>
    <row r="196" spans="1:22" ht="14.25" customHeight="1" x14ac:dyDescent="0.2">
      <c r="A196" s="235"/>
      <c r="B196" s="235"/>
      <c r="C196" s="236"/>
      <c r="D196" s="235"/>
      <c r="E196" s="235"/>
      <c r="F196" s="235"/>
      <c r="G196" s="235"/>
      <c r="H196" s="235"/>
      <c r="I196" s="235"/>
      <c r="J196" s="235"/>
      <c r="K196" s="235"/>
      <c r="L196" s="235"/>
      <c r="M196" s="235"/>
      <c r="N196" s="235"/>
      <c r="O196" s="235"/>
      <c r="P196" s="235"/>
      <c r="Q196" s="235"/>
      <c r="R196" s="235"/>
      <c r="S196" s="235"/>
      <c r="T196" s="235"/>
      <c r="U196" s="235"/>
      <c r="V196" s="235"/>
    </row>
    <row r="197" spans="1:22" ht="14.25" customHeight="1" x14ac:dyDescent="0.2">
      <c r="A197" s="235"/>
      <c r="B197" s="235"/>
      <c r="C197" s="236"/>
      <c r="D197" s="235"/>
      <c r="E197" s="235"/>
      <c r="F197" s="235"/>
      <c r="G197" s="235"/>
      <c r="H197" s="235"/>
      <c r="I197" s="235"/>
      <c r="J197" s="235"/>
      <c r="K197" s="235"/>
      <c r="L197" s="235"/>
      <c r="M197" s="235"/>
      <c r="N197" s="235"/>
      <c r="O197" s="235"/>
      <c r="P197" s="235"/>
      <c r="Q197" s="235"/>
      <c r="R197" s="235"/>
      <c r="S197" s="235"/>
      <c r="T197" s="235"/>
      <c r="U197" s="235"/>
      <c r="V197" s="235"/>
    </row>
    <row r="198" spans="1:22" ht="14.25" customHeight="1" x14ac:dyDescent="0.2">
      <c r="A198" s="235"/>
      <c r="B198" s="235"/>
      <c r="C198" s="236"/>
      <c r="D198" s="235"/>
      <c r="E198" s="235"/>
      <c r="F198" s="235"/>
      <c r="G198" s="235"/>
      <c r="H198" s="235"/>
      <c r="I198" s="235"/>
      <c r="J198" s="235"/>
      <c r="K198" s="235"/>
      <c r="L198" s="235"/>
      <c r="M198" s="235"/>
      <c r="N198" s="235"/>
      <c r="O198" s="235"/>
      <c r="P198" s="235"/>
      <c r="Q198" s="235"/>
      <c r="R198" s="235"/>
      <c r="S198" s="235"/>
      <c r="T198" s="235"/>
      <c r="U198" s="235"/>
      <c r="V198" s="235"/>
    </row>
    <row r="199" spans="1:22" ht="14.25" customHeight="1" x14ac:dyDescent="0.2">
      <c r="A199" s="235"/>
      <c r="B199" s="235"/>
      <c r="C199" s="236"/>
      <c r="D199" s="235"/>
      <c r="E199" s="235"/>
      <c r="F199" s="235"/>
      <c r="G199" s="235"/>
      <c r="H199" s="235"/>
      <c r="I199" s="235"/>
      <c r="J199" s="235"/>
      <c r="K199" s="235"/>
      <c r="L199" s="235"/>
      <c r="M199" s="235"/>
      <c r="N199" s="235"/>
      <c r="O199" s="235"/>
      <c r="P199" s="235"/>
      <c r="Q199" s="235"/>
      <c r="R199" s="235"/>
      <c r="S199" s="235"/>
      <c r="T199" s="235"/>
      <c r="U199" s="235"/>
      <c r="V199" s="235"/>
    </row>
    <row r="200" spans="1:22" ht="14.25" customHeight="1" x14ac:dyDescent="0.2">
      <c r="A200" s="235"/>
      <c r="B200" s="235"/>
      <c r="C200" s="236"/>
      <c r="D200" s="235"/>
      <c r="E200" s="235"/>
      <c r="F200" s="235"/>
      <c r="G200" s="235"/>
      <c r="H200" s="235"/>
      <c r="I200" s="235"/>
      <c r="J200" s="235"/>
      <c r="K200" s="235"/>
      <c r="L200" s="235"/>
      <c r="M200" s="235"/>
      <c r="N200" s="235"/>
      <c r="O200" s="235"/>
      <c r="P200" s="235"/>
      <c r="Q200" s="235"/>
      <c r="R200" s="235"/>
      <c r="S200" s="235"/>
      <c r="T200" s="235"/>
      <c r="U200" s="235"/>
      <c r="V200" s="235"/>
    </row>
    <row r="201" spans="1:22" ht="14.25" customHeight="1" x14ac:dyDescent="0.2">
      <c r="A201" s="235"/>
      <c r="B201" s="235"/>
      <c r="C201" s="236"/>
      <c r="D201" s="235"/>
      <c r="E201" s="235"/>
      <c r="F201" s="235"/>
      <c r="G201" s="235"/>
      <c r="H201" s="235"/>
      <c r="I201" s="235"/>
      <c r="J201" s="235"/>
      <c r="K201" s="235"/>
      <c r="L201" s="235"/>
      <c r="M201" s="235"/>
      <c r="N201" s="235"/>
      <c r="O201" s="235"/>
      <c r="P201" s="235"/>
      <c r="Q201" s="235"/>
      <c r="R201" s="235"/>
      <c r="S201" s="235"/>
      <c r="T201" s="235"/>
      <c r="U201" s="235"/>
      <c r="V201" s="235"/>
    </row>
    <row r="202" spans="1:22" ht="14.25" customHeight="1" x14ac:dyDescent="0.2">
      <c r="A202" s="235"/>
      <c r="B202" s="235"/>
      <c r="C202" s="236"/>
      <c r="D202" s="235"/>
      <c r="E202" s="235"/>
      <c r="F202" s="235"/>
      <c r="G202" s="235"/>
      <c r="H202" s="235"/>
      <c r="I202" s="235"/>
      <c r="J202" s="235"/>
      <c r="K202" s="235"/>
      <c r="L202" s="235"/>
      <c r="M202" s="235"/>
      <c r="N202" s="235"/>
      <c r="O202" s="235"/>
      <c r="P202" s="235"/>
      <c r="Q202" s="235"/>
      <c r="R202" s="235"/>
      <c r="S202" s="235"/>
      <c r="T202" s="235"/>
      <c r="U202" s="235"/>
      <c r="V202" s="235"/>
    </row>
    <row r="203" spans="1:22" ht="14.25" customHeight="1" x14ac:dyDescent="0.2">
      <c r="A203" s="235"/>
      <c r="B203" s="235"/>
      <c r="C203" s="236"/>
      <c r="D203" s="235"/>
      <c r="E203" s="235"/>
      <c r="F203" s="235"/>
      <c r="G203" s="235"/>
      <c r="H203" s="235"/>
      <c r="I203" s="235"/>
      <c r="J203" s="235"/>
      <c r="K203" s="235"/>
      <c r="L203" s="235"/>
      <c r="M203" s="235"/>
      <c r="N203" s="235"/>
      <c r="O203" s="235"/>
      <c r="P203" s="235"/>
      <c r="Q203" s="235"/>
      <c r="R203" s="235"/>
      <c r="S203" s="235"/>
      <c r="T203" s="235"/>
      <c r="U203" s="235"/>
      <c r="V203" s="235"/>
    </row>
    <row r="204" spans="1:22" ht="14.25" customHeight="1" x14ac:dyDescent="0.2">
      <c r="A204" s="235"/>
      <c r="B204" s="235"/>
      <c r="C204" s="236"/>
      <c r="D204" s="235"/>
      <c r="E204" s="235"/>
      <c r="F204" s="235"/>
      <c r="G204" s="235"/>
      <c r="H204" s="235"/>
      <c r="I204" s="235"/>
      <c r="J204" s="235"/>
      <c r="K204" s="235"/>
      <c r="L204" s="235"/>
      <c r="M204" s="235"/>
      <c r="N204" s="235"/>
      <c r="O204" s="235"/>
      <c r="P204" s="235"/>
      <c r="Q204" s="235"/>
      <c r="R204" s="235"/>
      <c r="S204" s="235"/>
      <c r="T204" s="235"/>
      <c r="U204" s="235"/>
      <c r="V204" s="235"/>
    </row>
    <row r="205" spans="1:22" ht="14.25" customHeight="1" x14ac:dyDescent="0.2">
      <c r="A205" s="235"/>
      <c r="B205" s="235"/>
      <c r="C205" s="236"/>
      <c r="D205" s="235"/>
      <c r="E205" s="235"/>
      <c r="F205" s="235"/>
      <c r="G205" s="235"/>
      <c r="H205" s="235"/>
      <c r="I205" s="235"/>
      <c r="J205" s="235"/>
      <c r="K205" s="235"/>
      <c r="L205" s="235"/>
      <c r="M205" s="235"/>
      <c r="N205" s="235"/>
      <c r="O205" s="235"/>
      <c r="P205" s="235"/>
      <c r="Q205" s="235"/>
      <c r="R205" s="235"/>
      <c r="S205" s="235"/>
      <c r="T205" s="235"/>
      <c r="U205" s="235"/>
      <c r="V205" s="235"/>
    </row>
    <row r="206" spans="1:22" ht="14.25" customHeight="1" x14ac:dyDescent="0.2">
      <c r="A206" s="235"/>
      <c r="B206" s="235"/>
      <c r="C206" s="236"/>
      <c r="D206" s="235"/>
      <c r="E206" s="235"/>
      <c r="F206" s="235"/>
      <c r="G206" s="235"/>
      <c r="H206" s="235"/>
      <c r="I206" s="235"/>
      <c r="J206" s="235"/>
      <c r="K206" s="235"/>
      <c r="L206" s="235"/>
      <c r="M206" s="235"/>
      <c r="N206" s="235"/>
      <c r="O206" s="235"/>
      <c r="P206" s="235"/>
      <c r="Q206" s="235"/>
      <c r="R206" s="235"/>
      <c r="S206" s="235"/>
      <c r="T206" s="235"/>
      <c r="U206" s="235"/>
      <c r="V206" s="235"/>
    </row>
    <row r="207" spans="1:22" ht="14.25" customHeight="1" x14ac:dyDescent="0.2">
      <c r="A207" s="235"/>
      <c r="B207" s="235"/>
      <c r="C207" s="236"/>
      <c r="D207" s="235"/>
      <c r="E207" s="235"/>
      <c r="F207" s="235"/>
      <c r="G207" s="235"/>
      <c r="H207" s="235"/>
      <c r="I207" s="235"/>
      <c r="J207" s="235"/>
      <c r="K207" s="235"/>
      <c r="L207" s="235"/>
      <c r="M207" s="235"/>
      <c r="N207" s="235"/>
      <c r="O207" s="235"/>
      <c r="P207" s="235"/>
      <c r="Q207" s="235"/>
      <c r="R207" s="235"/>
      <c r="S207" s="235"/>
      <c r="T207" s="235"/>
      <c r="U207" s="235"/>
      <c r="V207" s="235"/>
    </row>
    <row r="208" spans="1:22" ht="14.25" customHeight="1" x14ac:dyDescent="0.2">
      <c r="A208" s="235"/>
      <c r="B208" s="235"/>
      <c r="C208" s="236"/>
      <c r="D208" s="235"/>
      <c r="E208" s="235"/>
      <c r="F208" s="235"/>
      <c r="G208" s="235"/>
      <c r="H208" s="235"/>
      <c r="I208" s="235"/>
      <c r="J208" s="235"/>
      <c r="K208" s="235"/>
      <c r="L208" s="235"/>
      <c r="M208" s="235"/>
      <c r="N208" s="235"/>
      <c r="O208" s="235"/>
      <c r="P208" s="235"/>
      <c r="Q208" s="235"/>
      <c r="R208" s="235"/>
      <c r="S208" s="235"/>
      <c r="T208" s="235"/>
      <c r="U208" s="235"/>
      <c r="V208" s="235"/>
    </row>
    <row r="209" spans="1:22" ht="14.25" customHeight="1" x14ac:dyDescent="0.2">
      <c r="A209" s="235"/>
      <c r="B209" s="235"/>
      <c r="C209" s="236"/>
      <c r="D209" s="235"/>
      <c r="E209" s="235"/>
      <c r="F209" s="235"/>
      <c r="G209" s="235"/>
      <c r="H209" s="235"/>
      <c r="I209" s="235"/>
      <c r="J209" s="235"/>
      <c r="K209" s="235"/>
      <c r="L209" s="235"/>
      <c r="M209" s="235"/>
      <c r="N209" s="235"/>
      <c r="O209" s="235"/>
      <c r="P209" s="235"/>
      <c r="Q209" s="235"/>
      <c r="R209" s="235"/>
      <c r="S209" s="235"/>
      <c r="T209" s="235"/>
      <c r="U209" s="235"/>
      <c r="V209" s="235"/>
    </row>
    <row r="210" spans="1:22" ht="14.25" customHeight="1" x14ac:dyDescent="0.2">
      <c r="A210" s="235"/>
      <c r="B210" s="235"/>
      <c r="C210" s="236"/>
      <c r="D210" s="235"/>
      <c r="E210" s="235"/>
      <c r="F210" s="235"/>
      <c r="G210" s="235"/>
      <c r="H210" s="235"/>
      <c r="I210" s="235"/>
      <c r="J210" s="235"/>
      <c r="K210" s="235"/>
      <c r="L210" s="235"/>
      <c r="M210" s="235"/>
      <c r="N210" s="235"/>
      <c r="O210" s="235"/>
      <c r="P210" s="235"/>
      <c r="Q210" s="235"/>
      <c r="R210" s="235"/>
      <c r="S210" s="235"/>
      <c r="T210" s="235"/>
      <c r="U210" s="235"/>
      <c r="V210" s="235"/>
    </row>
    <row r="211" spans="1:22" ht="14.25" customHeight="1" x14ac:dyDescent="0.2">
      <c r="A211" s="235"/>
      <c r="B211" s="235"/>
      <c r="C211" s="236"/>
      <c r="D211" s="235"/>
      <c r="E211" s="235"/>
      <c r="F211" s="235"/>
      <c r="G211" s="235"/>
      <c r="H211" s="235"/>
      <c r="I211" s="235"/>
      <c r="J211" s="235"/>
      <c r="K211" s="235"/>
      <c r="L211" s="235"/>
      <c r="M211" s="235"/>
      <c r="N211" s="235"/>
      <c r="O211" s="235"/>
      <c r="P211" s="235"/>
      <c r="Q211" s="235"/>
      <c r="R211" s="235"/>
      <c r="S211" s="235"/>
      <c r="T211" s="235"/>
      <c r="U211" s="235"/>
      <c r="V211" s="235"/>
    </row>
    <row r="212" spans="1:22" ht="14.25" customHeight="1" x14ac:dyDescent="0.2">
      <c r="A212" s="235"/>
      <c r="B212" s="235"/>
      <c r="C212" s="236"/>
      <c r="D212" s="235"/>
      <c r="E212" s="235"/>
      <c r="F212" s="235"/>
      <c r="G212" s="235"/>
      <c r="H212" s="235"/>
      <c r="I212" s="235"/>
      <c r="J212" s="235"/>
      <c r="K212" s="235"/>
      <c r="L212" s="235"/>
      <c r="M212" s="235"/>
      <c r="N212" s="235"/>
      <c r="O212" s="235"/>
      <c r="P212" s="235"/>
      <c r="Q212" s="235"/>
      <c r="R212" s="235"/>
      <c r="S212" s="235"/>
      <c r="T212" s="235"/>
      <c r="U212" s="235"/>
      <c r="V212" s="235"/>
    </row>
    <row r="213" spans="1:22" ht="14.25" customHeight="1" x14ac:dyDescent="0.2">
      <c r="A213" s="235"/>
      <c r="B213" s="235"/>
      <c r="C213" s="236"/>
      <c r="D213" s="235"/>
      <c r="E213" s="235"/>
      <c r="F213" s="235"/>
      <c r="G213" s="235"/>
      <c r="H213" s="235"/>
      <c r="I213" s="235"/>
      <c r="J213" s="235"/>
      <c r="K213" s="235"/>
      <c r="L213" s="235"/>
      <c r="M213" s="235"/>
      <c r="N213" s="235"/>
      <c r="O213" s="235"/>
      <c r="P213" s="235"/>
      <c r="Q213" s="235"/>
      <c r="R213" s="235"/>
      <c r="S213" s="235"/>
      <c r="T213" s="235"/>
      <c r="U213" s="235"/>
      <c r="V213" s="235"/>
    </row>
    <row r="214" spans="1:22" ht="14.25" customHeight="1" x14ac:dyDescent="0.2">
      <c r="A214" s="235"/>
      <c r="B214" s="235"/>
      <c r="C214" s="236"/>
      <c r="D214" s="235"/>
      <c r="E214" s="235"/>
      <c r="F214" s="235"/>
      <c r="G214" s="235"/>
      <c r="H214" s="235"/>
      <c r="I214" s="235"/>
      <c r="J214" s="235"/>
      <c r="K214" s="235"/>
      <c r="L214" s="235"/>
      <c r="M214" s="235"/>
      <c r="N214" s="235"/>
      <c r="O214" s="235"/>
      <c r="P214" s="235"/>
      <c r="Q214" s="235"/>
      <c r="R214" s="235"/>
      <c r="S214" s="235"/>
      <c r="T214" s="235"/>
      <c r="U214" s="235"/>
      <c r="V214" s="235"/>
    </row>
    <row r="215" spans="1:22" ht="14.25" customHeight="1" x14ac:dyDescent="0.2">
      <c r="A215" s="235"/>
      <c r="B215" s="235"/>
      <c r="C215" s="236"/>
      <c r="D215" s="235"/>
      <c r="E215" s="235"/>
      <c r="F215" s="235"/>
      <c r="G215" s="235"/>
      <c r="H215" s="235"/>
      <c r="I215" s="235"/>
      <c r="J215" s="235"/>
      <c r="K215" s="235"/>
      <c r="L215" s="235"/>
      <c r="M215" s="235"/>
      <c r="N215" s="235"/>
      <c r="O215" s="235"/>
      <c r="P215" s="235"/>
      <c r="Q215" s="235"/>
      <c r="R215" s="235"/>
      <c r="S215" s="235"/>
      <c r="T215" s="235"/>
      <c r="U215" s="235"/>
      <c r="V215" s="235"/>
    </row>
    <row r="216" spans="1:22" ht="14.25" customHeight="1" x14ac:dyDescent="0.2">
      <c r="A216" s="235"/>
      <c r="B216" s="235"/>
      <c r="C216" s="236"/>
      <c r="D216" s="235"/>
      <c r="E216" s="235"/>
      <c r="F216" s="235"/>
      <c r="G216" s="235"/>
      <c r="H216" s="235"/>
      <c r="I216" s="235"/>
      <c r="J216" s="235"/>
      <c r="K216" s="235"/>
      <c r="L216" s="235"/>
      <c r="M216" s="235"/>
      <c r="N216" s="235"/>
      <c r="O216" s="235"/>
      <c r="P216" s="235"/>
      <c r="Q216" s="235"/>
      <c r="R216" s="235"/>
      <c r="S216" s="235"/>
      <c r="T216" s="235"/>
      <c r="U216" s="235"/>
      <c r="V216" s="235"/>
    </row>
    <row r="217" spans="1:22" ht="14.25" customHeight="1" x14ac:dyDescent="0.2">
      <c r="A217" s="235"/>
      <c r="B217" s="235"/>
      <c r="C217" s="236"/>
      <c r="D217" s="235"/>
      <c r="E217" s="235"/>
      <c r="F217" s="235"/>
      <c r="G217" s="235"/>
      <c r="H217" s="235"/>
      <c r="I217" s="235"/>
      <c r="J217" s="235"/>
      <c r="K217" s="235"/>
      <c r="L217" s="235"/>
      <c r="M217" s="235"/>
      <c r="N217" s="235"/>
      <c r="O217" s="235"/>
      <c r="P217" s="235"/>
      <c r="Q217" s="235"/>
      <c r="R217" s="235"/>
      <c r="S217" s="235"/>
      <c r="T217" s="235"/>
      <c r="U217" s="235"/>
      <c r="V217" s="235"/>
    </row>
    <row r="218" spans="1:22" ht="14.25" customHeight="1" x14ac:dyDescent="0.2">
      <c r="A218" s="235"/>
      <c r="B218" s="235"/>
      <c r="C218" s="236"/>
      <c r="D218" s="235"/>
      <c r="E218" s="235"/>
      <c r="F218" s="235"/>
      <c r="G218" s="235"/>
      <c r="H218" s="235"/>
      <c r="I218" s="235"/>
      <c r="J218" s="235"/>
      <c r="K218" s="235"/>
      <c r="L218" s="235"/>
      <c r="M218" s="235"/>
      <c r="N218" s="235"/>
      <c r="O218" s="235"/>
      <c r="P218" s="235"/>
      <c r="Q218" s="235"/>
      <c r="R218" s="235"/>
      <c r="S218" s="235"/>
      <c r="T218" s="235"/>
      <c r="U218" s="235"/>
      <c r="V218" s="235"/>
    </row>
    <row r="219" spans="1:22" ht="14.25" customHeight="1" x14ac:dyDescent="0.2">
      <c r="A219" s="235"/>
      <c r="B219" s="235"/>
      <c r="C219" s="236"/>
      <c r="D219" s="235"/>
      <c r="E219" s="235"/>
      <c r="F219" s="235"/>
      <c r="G219" s="235"/>
      <c r="H219" s="235"/>
      <c r="I219" s="235"/>
      <c r="J219" s="235"/>
      <c r="K219" s="235"/>
      <c r="L219" s="235"/>
      <c r="M219" s="235"/>
      <c r="N219" s="235"/>
      <c r="O219" s="235"/>
      <c r="P219" s="235"/>
      <c r="Q219" s="235"/>
      <c r="R219" s="235"/>
      <c r="S219" s="235"/>
      <c r="T219" s="235"/>
      <c r="U219" s="235"/>
      <c r="V219" s="235"/>
    </row>
    <row r="220" spans="1:22" ht="14.25" customHeight="1" x14ac:dyDescent="0.2">
      <c r="A220" s="235"/>
      <c r="B220" s="235"/>
      <c r="C220" s="236"/>
      <c r="D220" s="235"/>
      <c r="E220" s="235"/>
      <c r="F220" s="235"/>
      <c r="G220" s="235"/>
      <c r="H220" s="235"/>
      <c r="I220" s="235"/>
      <c r="J220" s="235"/>
      <c r="K220" s="235"/>
      <c r="L220" s="235"/>
      <c r="M220" s="235"/>
      <c r="N220" s="235"/>
      <c r="O220" s="235"/>
      <c r="P220" s="235"/>
      <c r="Q220" s="235"/>
      <c r="R220" s="235"/>
      <c r="S220" s="235"/>
      <c r="T220" s="235"/>
      <c r="U220" s="235"/>
      <c r="V220" s="235"/>
    </row>
    <row r="221" spans="1:22" ht="14.25" customHeight="1" x14ac:dyDescent="0.2">
      <c r="A221" s="235"/>
      <c r="B221" s="235"/>
      <c r="C221" s="236"/>
      <c r="D221" s="235"/>
      <c r="E221" s="235"/>
      <c r="F221" s="235"/>
      <c r="G221" s="235"/>
      <c r="H221" s="235"/>
      <c r="I221" s="235"/>
      <c r="J221" s="235"/>
      <c r="K221" s="235"/>
      <c r="L221" s="235"/>
      <c r="M221" s="235"/>
      <c r="N221" s="235"/>
      <c r="O221" s="235"/>
      <c r="P221" s="235"/>
      <c r="Q221" s="235"/>
      <c r="R221" s="235"/>
      <c r="S221" s="235"/>
      <c r="T221" s="235"/>
      <c r="U221" s="235"/>
      <c r="V221" s="235"/>
    </row>
    <row r="222" spans="1:22" ht="14.25" customHeight="1" x14ac:dyDescent="0.2">
      <c r="A222" s="235"/>
      <c r="B222" s="235"/>
      <c r="C222" s="236"/>
      <c r="D222" s="235"/>
      <c r="E222" s="235"/>
      <c r="F222" s="235"/>
      <c r="G222" s="235"/>
      <c r="H222" s="235"/>
      <c r="I222" s="235"/>
      <c r="J222" s="235"/>
      <c r="K222" s="235"/>
      <c r="L222" s="235"/>
      <c r="M222" s="235"/>
      <c r="N222" s="235"/>
      <c r="O222" s="235"/>
      <c r="P222" s="235"/>
      <c r="Q222" s="235"/>
      <c r="R222" s="235"/>
      <c r="S222" s="235"/>
      <c r="T222" s="235"/>
      <c r="U222" s="235"/>
      <c r="V222" s="235"/>
    </row>
    <row r="223" spans="1:22" ht="14.25" customHeight="1" x14ac:dyDescent="0.2">
      <c r="A223" s="235"/>
      <c r="B223" s="235"/>
      <c r="C223" s="236"/>
      <c r="D223" s="235"/>
      <c r="E223" s="235"/>
      <c r="F223" s="235"/>
      <c r="G223" s="235"/>
      <c r="H223" s="235"/>
      <c r="I223" s="235"/>
      <c r="J223" s="235"/>
      <c r="K223" s="235"/>
      <c r="L223" s="235"/>
      <c r="M223" s="235"/>
      <c r="N223" s="235"/>
      <c r="O223" s="235"/>
      <c r="P223" s="235"/>
      <c r="Q223" s="235"/>
      <c r="R223" s="235"/>
      <c r="S223" s="235"/>
      <c r="T223" s="235"/>
      <c r="U223" s="235"/>
      <c r="V223" s="235"/>
    </row>
    <row r="224" spans="1:22" ht="14.25" customHeight="1" x14ac:dyDescent="0.2">
      <c r="A224" s="235"/>
      <c r="B224" s="235"/>
      <c r="C224" s="236"/>
      <c r="D224" s="235"/>
      <c r="E224" s="235"/>
      <c r="F224" s="235"/>
      <c r="G224" s="235"/>
      <c r="H224" s="235"/>
      <c r="I224" s="235"/>
      <c r="J224" s="235"/>
      <c r="K224" s="235"/>
      <c r="L224" s="235"/>
      <c r="M224" s="235"/>
      <c r="N224" s="235"/>
      <c r="O224" s="235"/>
      <c r="P224" s="235"/>
      <c r="Q224" s="235"/>
      <c r="R224" s="235"/>
      <c r="S224" s="235"/>
      <c r="T224" s="235"/>
      <c r="U224" s="235"/>
      <c r="V224" s="235"/>
    </row>
    <row r="225" spans="1:22" ht="14.25" customHeight="1" x14ac:dyDescent="0.2">
      <c r="A225" s="235"/>
      <c r="B225" s="235"/>
      <c r="C225" s="236"/>
      <c r="D225" s="235"/>
      <c r="E225" s="235"/>
      <c r="F225" s="235"/>
      <c r="G225" s="235"/>
      <c r="H225" s="235"/>
      <c r="I225" s="235"/>
      <c r="J225" s="235"/>
      <c r="K225" s="235"/>
      <c r="L225" s="235"/>
      <c r="M225" s="235"/>
      <c r="N225" s="235"/>
      <c r="O225" s="235"/>
      <c r="P225" s="235"/>
      <c r="Q225" s="235"/>
      <c r="R225" s="235"/>
      <c r="S225" s="235"/>
      <c r="T225" s="235"/>
      <c r="U225" s="235"/>
      <c r="V225" s="235"/>
    </row>
    <row r="226" spans="1:22" ht="14.25" customHeight="1" x14ac:dyDescent="0.2">
      <c r="A226" s="235"/>
      <c r="B226" s="235"/>
      <c r="C226" s="236"/>
      <c r="D226" s="235"/>
      <c r="E226" s="235"/>
      <c r="F226" s="235"/>
      <c r="G226" s="235"/>
      <c r="H226" s="235"/>
      <c r="I226" s="235"/>
      <c r="J226" s="235"/>
      <c r="K226" s="235"/>
      <c r="L226" s="235"/>
      <c r="M226" s="235"/>
      <c r="N226" s="235"/>
      <c r="O226" s="235"/>
      <c r="P226" s="235"/>
      <c r="Q226" s="235"/>
      <c r="R226" s="235"/>
      <c r="S226" s="235"/>
      <c r="T226" s="235"/>
      <c r="U226" s="235"/>
      <c r="V226" s="235"/>
    </row>
    <row r="227" spans="1:22" ht="14.25" customHeight="1" x14ac:dyDescent="0.2">
      <c r="A227" s="235"/>
      <c r="B227" s="235"/>
      <c r="C227" s="236"/>
      <c r="D227" s="235"/>
      <c r="E227" s="235"/>
      <c r="F227" s="235"/>
      <c r="G227" s="235"/>
      <c r="H227" s="235"/>
      <c r="I227" s="235"/>
      <c r="J227" s="235"/>
      <c r="K227" s="235"/>
      <c r="L227" s="235"/>
      <c r="M227" s="235"/>
      <c r="N227" s="235"/>
      <c r="O227" s="235"/>
      <c r="P227" s="235"/>
      <c r="Q227" s="235"/>
      <c r="R227" s="235"/>
      <c r="S227" s="235"/>
      <c r="T227" s="235"/>
      <c r="U227" s="235"/>
      <c r="V227" s="235"/>
    </row>
    <row r="228" spans="1:22" ht="14.25" customHeight="1" x14ac:dyDescent="0.2">
      <c r="A228" s="235"/>
      <c r="B228" s="235"/>
      <c r="C228" s="236"/>
      <c r="D228" s="235"/>
      <c r="E228" s="235"/>
      <c r="F228" s="235"/>
      <c r="G228" s="235"/>
      <c r="H228" s="235"/>
      <c r="I228" s="235"/>
      <c r="J228" s="235"/>
      <c r="K228" s="235"/>
      <c r="L228" s="235"/>
      <c r="M228" s="235"/>
      <c r="N228" s="235"/>
      <c r="O228" s="235"/>
      <c r="P228" s="235"/>
      <c r="Q228" s="235"/>
      <c r="R228" s="235"/>
      <c r="S228" s="235"/>
      <c r="T228" s="235"/>
      <c r="U228" s="235"/>
      <c r="V228" s="235"/>
    </row>
    <row r="229" spans="1:22" ht="14.25" customHeight="1" x14ac:dyDescent="0.2">
      <c r="A229" s="235"/>
      <c r="B229" s="235"/>
      <c r="C229" s="236"/>
      <c r="D229" s="235"/>
      <c r="E229" s="235"/>
      <c r="F229" s="235"/>
      <c r="G229" s="235"/>
      <c r="H229" s="235"/>
      <c r="I229" s="235"/>
      <c r="J229" s="235"/>
      <c r="K229" s="235"/>
      <c r="L229" s="235"/>
      <c r="M229" s="235"/>
      <c r="N229" s="235"/>
      <c r="O229" s="235"/>
      <c r="P229" s="235"/>
      <c r="Q229" s="235"/>
      <c r="R229" s="235"/>
      <c r="S229" s="235"/>
      <c r="T229" s="235"/>
      <c r="U229" s="235"/>
      <c r="V229" s="235"/>
    </row>
    <row r="230" spans="1:22" ht="14.25" customHeight="1" x14ac:dyDescent="0.2">
      <c r="A230" s="235"/>
      <c r="B230" s="235"/>
      <c r="C230" s="236"/>
      <c r="D230" s="235"/>
      <c r="E230" s="235"/>
      <c r="F230" s="235"/>
      <c r="G230" s="235"/>
      <c r="H230" s="235"/>
      <c r="I230" s="235"/>
      <c r="J230" s="235"/>
      <c r="K230" s="235"/>
      <c r="L230" s="235"/>
      <c r="M230" s="235"/>
      <c r="N230" s="235"/>
      <c r="O230" s="235"/>
      <c r="P230" s="235"/>
      <c r="Q230" s="235"/>
      <c r="R230" s="235"/>
      <c r="S230" s="235"/>
      <c r="T230" s="235"/>
      <c r="U230" s="235"/>
      <c r="V230" s="235"/>
    </row>
    <row r="231" spans="1:22" ht="14.25" customHeight="1" x14ac:dyDescent="0.2">
      <c r="A231" s="235"/>
      <c r="B231" s="235"/>
      <c r="C231" s="236"/>
      <c r="D231" s="235"/>
      <c r="E231" s="235"/>
      <c r="F231" s="235"/>
      <c r="G231" s="235"/>
      <c r="H231" s="235"/>
      <c r="I231" s="235"/>
      <c r="J231" s="235"/>
      <c r="K231" s="235"/>
      <c r="L231" s="235"/>
      <c r="M231" s="235"/>
      <c r="N231" s="235"/>
      <c r="O231" s="235"/>
      <c r="P231" s="235"/>
      <c r="Q231" s="235"/>
      <c r="R231" s="235"/>
      <c r="S231" s="235"/>
      <c r="T231" s="235"/>
      <c r="U231" s="235"/>
      <c r="V231" s="235"/>
    </row>
    <row r="232" spans="1:22" ht="14.25" customHeight="1" x14ac:dyDescent="0.2">
      <c r="A232" s="235"/>
      <c r="B232" s="235"/>
      <c r="C232" s="236"/>
      <c r="D232" s="235"/>
      <c r="E232" s="235"/>
      <c r="F232" s="235"/>
      <c r="G232" s="235"/>
      <c r="H232" s="235"/>
      <c r="I232" s="235"/>
      <c r="J232" s="235"/>
      <c r="K232" s="235"/>
      <c r="L232" s="235"/>
      <c r="M232" s="235"/>
      <c r="N232" s="235"/>
      <c r="O232" s="235"/>
      <c r="P232" s="235"/>
      <c r="Q232" s="235"/>
      <c r="R232" s="235"/>
      <c r="S232" s="235"/>
      <c r="T232" s="235"/>
      <c r="U232" s="235"/>
      <c r="V232" s="235"/>
    </row>
    <row r="233" spans="1:22" ht="14.25" customHeight="1" x14ac:dyDescent="0.2">
      <c r="A233" s="235"/>
      <c r="B233" s="235"/>
      <c r="C233" s="236"/>
      <c r="D233" s="235"/>
      <c r="E233" s="235"/>
      <c r="F233" s="235"/>
      <c r="G233" s="235"/>
      <c r="H233" s="235"/>
      <c r="I233" s="235"/>
      <c r="J233" s="235"/>
      <c r="K233" s="235"/>
      <c r="L233" s="235"/>
      <c r="M233" s="235"/>
      <c r="N233" s="235"/>
      <c r="O233" s="235"/>
      <c r="P233" s="235"/>
      <c r="Q233" s="235"/>
      <c r="R233" s="235"/>
      <c r="S233" s="235"/>
      <c r="T233" s="235"/>
      <c r="U233" s="235"/>
      <c r="V233" s="235"/>
    </row>
    <row r="234" spans="1:22" ht="14.25" customHeight="1" x14ac:dyDescent="0.2">
      <c r="A234" s="235"/>
      <c r="B234" s="235"/>
      <c r="C234" s="236"/>
      <c r="D234" s="235"/>
      <c r="E234" s="235"/>
      <c r="F234" s="235"/>
      <c r="G234" s="235"/>
      <c r="H234" s="235"/>
      <c r="I234" s="235"/>
      <c r="J234" s="235"/>
      <c r="K234" s="235"/>
      <c r="L234" s="235"/>
      <c r="M234" s="235"/>
      <c r="N234" s="235"/>
      <c r="O234" s="235"/>
      <c r="P234" s="235"/>
      <c r="Q234" s="235"/>
      <c r="R234" s="235"/>
      <c r="S234" s="235"/>
      <c r="T234" s="235"/>
      <c r="U234" s="235"/>
      <c r="V234" s="235"/>
    </row>
    <row r="235" spans="1:22" ht="14.25" customHeight="1" x14ac:dyDescent="0.2">
      <c r="A235" s="235"/>
      <c r="B235" s="235"/>
      <c r="C235" s="236"/>
      <c r="D235" s="235"/>
      <c r="E235" s="235"/>
      <c r="F235" s="235"/>
      <c r="G235" s="235"/>
      <c r="H235" s="235"/>
      <c r="I235" s="235"/>
      <c r="J235" s="235"/>
      <c r="K235" s="235"/>
      <c r="L235" s="235"/>
      <c r="M235" s="235"/>
      <c r="N235" s="235"/>
      <c r="O235" s="235"/>
      <c r="P235" s="235"/>
      <c r="Q235" s="235"/>
      <c r="R235" s="235"/>
      <c r="S235" s="235"/>
      <c r="T235" s="235"/>
      <c r="U235" s="235"/>
      <c r="V235" s="235"/>
    </row>
    <row r="236" spans="1:22" ht="14.25" customHeight="1" x14ac:dyDescent="0.2">
      <c r="A236" s="235"/>
      <c r="B236" s="235"/>
      <c r="C236" s="236"/>
      <c r="D236" s="235"/>
      <c r="E236" s="235"/>
      <c r="F236" s="235"/>
      <c r="G236" s="235"/>
      <c r="H236" s="235"/>
      <c r="I236" s="235"/>
      <c r="J236" s="235"/>
      <c r="K236" s="235"/>
      <c r="L236" s="235"/>
      <c r="M236" s="235"/>
      <c r="N236" s="235"/>
      <c r="O236" s="235"/>
      <c r="P236" s="235"/>
      <c r="Q236" s="235"/>
      <c r="R236" s="235"/>
      <c r="S236" s="235"/>
      <c r="T236" s="235"/>
      <c r="U236" s="235"/>
      <c r="V236" s="235"/>
    </row>
    <row r="237" spans="1:22" ht="14.25" customHeight="1" x14ac:dyDescent="0.2">
      <c r="A237" s="235"/>
      <c r="B237" s="235"/>
      <c r="C237" s="236"/>
      <c r="D237" s="235"/>
      <c r="E237" s="235"/>
      <c r="F237" s="235"/>
      <c r="G237" s="235"/>
      <c r="H237" s="235"/>
      <c r="I237" s="235"/>
      <c r="J237" s="235"/>
      <c r="K237" s="235"/>
      <c r="L237" s="235"/>
      <c r="M237" s="235"/>
      <c r="N237" s="235"/>
      <c r="O237" s="235"/>
      <c r="P237" s="235"/>
      <c r="Q237" s="235"/>
      <c r="R237" s="235"/>
      <c r="S237" s="235"/>
      <c r="T237" s="235"/>
      <c r="U237" s="235"/>
      <c r="V237" s="235"/>
    </row>
    <row r="238" spans="1:22" ht="14.25" customHeight="1" x14ac:dyDescent="0.2">
      <c r="A238" s="235"/>
      <c r="B238" s="235"/>
      <c r="C238" s="236"/>
      <c r="D238" s="235"/>
      <c r="E238" s="235"/>
      <c r="F238" s="235"/>
      <c r="G238" s="235"/>
      <c r="H238" s="235"/>
      <c r="I238" s="235"/>
      <c r="J238" s="235"/>
      <c r="K238" s="235"/>
      <c r="L238" s="235"/>
      <c r="M238" s="235"/>
      <c r="N238" s="235"/>
      <c r="O238" s="235"/>
      <c r="P238" s="235"/>
      <c r="Q238" s="235"/>
      <c r="R238" s="235"/>
      <c r="S238" s="235"/>
      <c r="T238" s="235"/>
      <c r="U238" s="235"/>
      <c r="V238" s="235"/>
    </row>
    <row r="239" spans="1:22" ht="14.25" customHeight="1" x14ac:dyDescent="0.2">
      <c r="A239" s="235"/>
      <c r="B239" s="235"/>
      <c r="C239" s="236"/>
      <c r="D239" s="235"/>
      <c r="E239" s="235"/>
      <c r="F239" s="235"/>
      <c r="G239" s="235"/>
      <c r="H239" s="235"/>
      <c r="I239" s="235"/>
      <c r="J239" s="235"/>
      <c r="K239" s="235"/>
      <c r="L239" s="235"/>
      <c r="M239" s="235"/>
      <c r="N239" s="235"/>
      <c r="O239" s="235"/>
      <c r="P239" s="235"/>
      <c r="Q239" s="235"/>
      <c r="R239" s="235"/>
      <c r="S239" s="235"/>
      <c r="T239" s="235"/>
      <c r="U239" s="235"/>
      <c r="V239" s="235"/>
    </row>
    <row r="240" spans="1:22" ht="14.25" customHeight="1" x14ac:dyDescent="0.2">
      <c r="A240" s="235"/>
      <c r="B240" s="235"/>
      <c r="C240" s="236"/>
      <c r="D240" s="235"/>
      <c r="E240" s="235"/>
      <c r="F240" s="235"/>
      <c r="G240" s="235"/>
      <c r="H240" s="235"/>
      <c r="I240" s="235"/>
      <c r="J240" s="235"/>
      <c r="K240" s="235"/>
      <c r="L240" s="235"/>
      <c r="M240" s="235"/>
      <c r="N240" s="235"/>
      <c r="O240" s="235"/>
      <c r="P240" s="235"/>
      <c r="Q240" s="235"/>
      <c r="R240" s="235"/>
      <c r="S240" s="235"/>
      <c r="T240" s="235"/>
      <c r="U240" s="235"/>
      <c r="V240" s="235"/>
    </row>
    <row r="241" spans="1:22" ht="14.25" customHeight="1" x14ac:dyDescent="0.2">
      <c r="A241" s="235"/>
      <c r="B241" s="235"/>
      <c r="C241" s="236"/>
      <c r="D241" s="235"/>
      <c r="E241" s="235"/>
      <c r="F241" s="235"/>
      <c r="G241" s="235"/>
      <c r="H241" s="235"/>
      <c r="I241" s="235"/>
      <c r="J241" s="235"/>
      <c r="K241" s="235"/>
      <c r="L241" s="235"/>
      <c r="M241" s="235"/>
      <c r="N241" s="235"/>
      <c r="O241" s="235"/>
      <c r="P241" s="235"/>
      <c r="Q241" s="235"/>
      <c r="R241" s="235"/>
      <c r="S241" s="235"/>
      <c r="T241" s="235"/>
      <c r="U241" s="235"/>
      <c r="V241" s="235"/>
    </row>
    <row r="242" spans="1:22" ht="14.25" customHeight="1" x14ac:dyDescent="0.2">
      <c r="A242" s="235"/>
      <c r="B242" s="235"/>
      <c r="C242" s="236"/>
      <c r="D242" s="235"/>
      <c r="E242" s="235"/>
      <c r="F242" s="235"/>
      <c r="G242" s="235"/>
      <c r="H242" s="235"/>
      <c r="I242" s="235"/>
      <c r="J242" s="235"/>
      <c r="K242" s="235"/>
      <c r="L242" s="235"/>
      <c r="M242" s="235"/>
      <c r="N242" s="235"/>
      <c r="O242" s="235"/>
      <c r="P242" s="235"/>
      <c r="Q242" s="235"/>
      <c r="R242" s="235"/>
      <c r="S242" s="235"/>
      <c r="T242" s="235"/>
      <c r="U242" s="235"/>
      <c r="V242" s="235"/>
    </row>
    <row r="243" spans="1:22" ht="14.25" customHeight="1" x14ac:dyDescent="0.2">
      <c r="A243" s="235"/>
      <c r="B243" s="235"/>
      <c r="C243" s="236"/>
      <c r="D243" s="235"/>
      <c r="E243" s="235"/>
      <c r="F243" s="235"/>
      <c r="G243" s="235"/>
      <c r="H243" s="235"/>
      <c r="I243" s="235"/>
      <c r="J243" s="235"/>
      <c r="K243" s="235"/>
      <c r="L243" s="235"/>
      <c r="M243" s="235"/>
      <c r="N243" s="235"/>
      <c r="O243" s="235"/>
      <c r="P243" s="235"/>
      <c r="Q243" s="235"/>
      <c r="R243" s="235"/>
      <c r="S243" s="235"/>
      <c r="T243" s="235"/>
      <c r="U243" s="235"/>
      <c r="V243" s="235"/>
    </row>
    <row r="244" spans="1:22" ht="14.25" customHeight="1" x14ac:dyDescent="0.2">
      <c r="A244" s="235"/>
      <c r="B244" s="235"/>
      <c r="C244" s="236"/>
      <c r="D244" s="235"/>
      <c r="E244" s="235"/>
      <c r="F244" s="235"/>
      <c r="G244" s="235"/>
      <c r="H244" s="235"/>
      <c r="I244" s="235"/>
      <c r="J244" s="235"/>
      <c r="K244" s="235"/>
      <c r="L244" s="235"/>
      <c r="M244" s="235"/>
      <c r="N244" s="235"/>
      <c r="O244" s="235"/>
      <c r="P244" s="235"/>
      <c r="Q244" s="235"/>
      <c r="R244" s="235"/>
      <c r="S244" s="235"/>
      <c r="T244" s="235"/>
      <c r="U244" s="235"/>
      <c r="V244" s="235"/>
    </row>
    <row r="245" spans="1:22" ht="14.25" customHeight="1" x14ac:dyDescent="0.2">
      <c r="A245" s="235"/>
      <c r="B245" s="235"/>
      <c r="C245" s="236"/>
      <c r="D245" s="235"/>
      <c r="E245" s="235"/>
      <c r="F245" s="235"/>
      <c r="G245" s="235"/>
      <c r="H245" s="235"/>
      <c r="I245" s="235"/>
      <c r="J245" s="235"/>
      <c r="K245" s="235"/>
      <c r="L245" s="235"/>
      <c r="M245" s="235"/>
      <c r="N245" s="235"/>
      <c r="O245" s="235"/>
      <c r="P245" s="235"/>
      <c r="Q245" s="235"/>
      <c r="R245" s="235"/>
      <c r="S245" s="235"/>
      <c r="T245" s="235"/>
      <c r="U245" s="235"/>
      <c r="V245" s="235"/>
    </row>
    <row r="246" spans="1:22" ht="14.25" customHeight="1" x14ac:dyDescent="0.2">
      <c r="A246" s="235"/>
      <c r="B246" s="235"/>
      <c r="C246" s="236"/>
      <c r="D246" s="235"/>
      <c r="E246" s="235"/>
      <c r="F246" s="235"/>
      <c r="G246" s="235"/>
      <c r="H246" s="235"/>
      <c r="I246" s="235"/>
      <c r="J246" s="235"/>
      <c r="K246" s="235"/>
      <c r="L246" s="235"/>
      <c r="M246" s="235"/>
      <c r="N246" s="235"/>
      <c r="O246" s="235"/>
      <c r="P246" s="235"/>
      <c r="Q246" s="235"/>
      <c r="R246" s="235"/>
      <c r="S246" s="235"/>
      <c r="T246" s="235"/>
      <c r="U246" s="235"/>
      <c r="V246" s="235"/>
    </row>
    <row r="247" spans="1:22" ht="14.25" customHeight="1" x14ac:dyDescent="0.2">
      <c r="A247" s="235"/>
      <c r="B247" s="235"/>
      <c r="C247" s="236"/>
      <c r="D247" s="235"/>
      <c r="E247" s="235"/>
      <c r="F247" s="235"/>
      <c r="G247" s="235"/>
      <c r="H247" s="235"/>
      <c r="I247" s="235"/>
      <c r="J247" s="235"/>
      <c r="K247" s="235"/>
      <c r="L247" s="235"/>
      <c r="M247" s="235"/>
      <c r="N247" s="235"/>
      <c r="O247" s="235"/>
      <c r="P247" s="235"/>
      <c r="Q247" s="235"/>
      <c r="R247" s="235"/>
      <c r="S247" s="235"/>
      <c r="T247" s="235"/>
      <c r="U247" s="235"/>
      <c r="V247" s="235"/>
    </row>
    <row r="248" spans="1:22" ht="14.25" customHeight="1" x14ac:dyDescent="0.2">
      <c r="A248" s="235"/>
      <c r="B248" s="235"/>
      <c r="C248" s="236"/>
      <c r="D248" s="235"/>
      <c r="E248" s="235"/>
      <c r="F248" s="235"/>
      <c r="G248" s="235"/>
      <c r="H248" s="235"/>
      <c r="I248" s="235"/>
      <c r="J248" s="235"/>
      <c r="K248" s="235"/>
      <c r="L248" s="235"/>
      <c r="M248" s="235"/>
      <c r="N248" s="235"/>
      <c r="O248" s="235"/>
      <c r="P248" s="235"/>
      <c r="Q248" s="235"/>
      <c r="R248" s="235"/>
      <c r="S248" s="235"/>
      <c r="T248" s="235"/>
      <c r="U248" s="235"/>
      <c r="V248" s="235"/>
    </row>
    <row r="249" spans="1:22" ht="14.25" customHeight="1" x14ac:dyDescent="0.2">
      <c r="A249" s="235"/>
      <c r="B249" s="235"/>
      <c r="C249" s="236"/>
      <c r="D249" s="235"/>
      <c r="E249" s="235"/>
      <c r="F249" s="235"/>
      <c r="G249" s="235"/>
      <c r="H249" s="235"/>
      <c r="I249" s="235"/>
      <c r="J249" s="235"/>
      <c r="K249" s="235"/>
      <c r="L249" s="235"/>
      <c r="M249" s="235"/>
      <c r="N249" s="235"/>
      <c r="O249" s="235"/>
      <c r="P249" s="235"/>
      <c r="Q249" s="235"/>
      <c r="R249" s="235"/>
      <c r="S249" s="235"/>
      <c r="T249" s="235"/>
      <c r="U249" s="235"/>
      <c r="V249" s="235"/>
    </row>
    <row r="250" spans="1:22" ht="14.25" customHeight="1" x14ac:dyDescent="0.2">
      <c r="A250" s="235"/>
      <c r="B250" s="235"/>
      <c r="C250" s="236"/>
      <c r="D250" s="235"/>
      <c r="E250" s="235"/>
      <c r="F250" s="235"/>
      <c r="G250" s="235"/>
      <c r="H250" s="235"/>
      <c r="I250" s="235"/>
      <c r="J250" s="235"/>
      <c r="K250" s="235"/>
      <c r="L250" s="235"/>
      <c r="M250" s="235"/>
      <c r="N250" s="235"/>
      <c r="O250" s="235"/>
      <c r="P250" s="235"/>
      <c r="Q250" s="235"/>
      <c r="R250" s="235"/>
      <c r="S250" s="235"/>
      <c r="T250" s="235"/>
      <c r="U250" s="235"/>
      <c r="V250" s="235"/>
    </row>
    <row r="251" spans="1:22" ht="14.25" customHeight="1" x14ac:dyDescent="0.2">
      <c r="A251" s="235"/>
      <c r="B251" s="235"/>
      <c r="C251" s="236"/>
      <c r="D251" s="235"/>
      <c r="E251" s="235"/>
      <c r="F251" s="235"/>
      <c r="G251" s="235"/>
      <c r="H251" s="235"/>
      <c r="I251" s="235"/>
      <c r="J251" s="235"/>
      <c r="K251" s="235"/>
      <c r="L251" s="235"/>
      <c r="M251" s="235"/>
      <c r="N251" s="235"/>
      <c r="O251" s="235"/>
      <c r="P251" s="235"/>
      <c r="Q251" s="235"/>
      <c r="R251" s="235"/>
      <c r="S251" s="235"/>
      <c r="T251" s="235"/>
      <c r="U251" s="235"/>
      <c r="V251" s="235"/>
    </row>
    <row r="252" spans="1:22" ht="14.25" customHeight="1" x14ac:dyDescent="0.2">
      <c r="A252" s="235"/>
      <c r="B252" s="235"/>
      <c r="C252" s="236"/>
      <c r="D252" s="235"/>
      <c r="E252" s="235"/>
      <c r="F252" s="235"/>
      <c r="G252" s="235"/>
      <c r="H252" s="235"/>
      <c r="I252" s="235"/>
      <c r="J252" s="235"/>
      <c r="K252" s="235"/>
      <c r="L252" s="235"/>
      <c r="M252" s="235"/>
      <c r="N252" s="235"/>
      <c r="O252" s="235"/>
      <c r="P252" s="235"/>
      <c r="Q252" s="235"/>
      <c r="R252" s="235"/>
      <c r="S252" s="235"/>
      <c r="T252" s="235"/>
      <c r="U252" s="235"/>
      <c r="V252" s="235"/>
    </row>
    <row r="253" spans="1:22" ht="14.25" customHeight="1" x14ac:dyDescent="0.2">
      <c r="A253" s="235"/>
      <c r="B253" s="235"/>
      <c r="C253" s="236"/>
      <c r="D253" s="235"/>
      <c r="E253" s="235"/>
      <c r="F253" s="235"/>
      <c r="G253" s="235"/>
      <c r="H253" s="235"/>
      <c r="I253" s="235"/>
      <c r="J253" s="235"/>
      <c r="K253" s="235"/>
      <c r="L253" s="235"/>
      <c r="M253" s="235"/>
      <c r="N253" s="235"/>
      <c r="O253" s="235"/>
      <c r="P253" s="235"/>
      <c r="Q253" s="235"/>
      <c r="R253" s="235"/>
      <c r="S253" s="235"/>
      <c r="T253" s="235"/>
      <c r="U253" s="235"/>
      <c r="V253" s="235"/>
    </row>
    <row r="254" spans="1:22" ht="14.25" customHeight="1" x14ac:dyDescent="0.2">
      <c r="A254" s="235"/>
      <c r="B254" s="235"/>
      <c r="C254" s="236"/>
      <c r="D254" s="235"/>
      <c r="E254" s="235"/>
      <c r="F254" s="235"/>
      <c r="G254" s="235"/>
      <c r="H254" s="235"/>
      <c r="I254" s="235"/>
      <c r="J254" s="235"/>
      <c r="K254" s="235"/>
      <c r="L254" s="235"/>
      <c r="M254" s="235"/>
      <c r="N254" s="235"/>
      <c r="O254" s="235"/>
      <c r="P254" s="235"/>
      <c r="Q254" s="235"/>
      <c r="R254" s="235"/>
      <c r="S254" s="235"/>
      <c r="T254" s="235"/>
      <c r="U254" s="235"/>
      <c r="V254" s="235"/>
    </row>
    <row r="255" spans="1:22" ht="14.25" customHeight="1" x14ac:dyDescent="0.2">
      <c r="A255" s="235"/>
      <c r="B255" s="235"/>
      <c r="C255" s="236"/>
      <c r="D255" s="235"/>
      <c r="E255" s="235"/>
      <c r="F255" s="235"/>
      <c r="G255" s="235"/>
      <c r="H255" s="235"/>
      <c r="I255" s="235"/>
      <c r="J255" s="235"/>
      <c r="K255" s="235"/>
      <c r="L255" s="235"/>
      <c r="M255" s="235"/>
      <c r="N255" s="235"/>
      <c r="O255" s="235"/>
      <c r="P255" s="235"/>
      <c r="Q255" s="235"/>
      <c r="R255" s="235"/>
      <c r="S255" s="235"/>
      <c r="T255" s="235"/>
      <c r="U255" s="235"/>
      <c r="V255" s="235"/>
    </row>
    <row r="256" spans="1:22" ht="14.25" customHeight="1" x14ac:dyDescent="0.2">
      <c r="A256" s="235"/>
      <c r="B256" s="235"/>
      <c r="C256" s="236"/>
      <c r="D256" s="235"/>
      <c r="E256" s="235"/>
      <c r="F256" s="235"/>
      <c r="G256" s="235"/>
      <c r="H256" s="235"/>
      <c r="I256" s="235"/>
      <c r="J256" s="235"/>
      <c r="K256" s="235"/>
      <c r="L256" s="235"/>
      <c r="M256" s="235"/>
      <c r="N256" s="235"/>
      <c r="O256" s="235"/>
      <c r="P256" s="235"/>
      <c r="Q256" s="235"/>
      <c r="R256" s="235"/>
      <c r="S256" s="235"/>
      <c r="T256" s="235"/>
      <c r="U256" s="235"/>
      <c r="V256" s="235"/>
    </row>
    <row r="257" spans="1:22" ht="14.25" customHeight="1" x14ac:dyDescent="0.2">
      <c r="A257" s="235"/>
      <c r="B257" s="235"/>
      <c r="C257" s="236"/>
      <c r="D257" s="235"/>
      <c r="E257" s="235"/>
      <c r="F257" s="235"/>
      <c r="G257" s="235"/>
      <c r="H257" s="235"/>
      <c r="I257" s="235"/>
      <c r="J257" s="235"/>
      <c r="K257" s="235"/>
      <c r="L257" s="235"/>
      <c r="M257" s="235"/>
      <c r="N257" s="235"/>
      <c r="O257" s="235"/>
      <c r="P257" s="235"/>
      <c r="Q257" s="235"/>
      <c r="R257" s="235"/>
      <c r="S257" s="235"/>
      <c r="T257" s="235"/>
      <c r="U257" s="235"/>
      <c r="V257" s="235"/>
    </row>
    <row r="258" spans="1:22" ht="14.25" customHeight="1" x14ac:dyDescent="0.2">
      <c r="A258" s="235"/>
      <c r="B258" s="235"/>
      <c r="C258" s="236"/>
      <c r="D258" s="235"/>
      <c r="E258" s="235"/>
      <c r="F258" s="235"/>
      <c r="G258" s="235"/>
      <c r="H258" s="235"/>
      <c r="I258" s="235"/>
      <c r="J258" s="235"/>
      <c r="K258" s="235"/>
      <c r="L258" s="235"/>
      <c r="M258" s="235"/>
      <c r="N258" s="235"/>
      <c r="O258" s="235"/>
      <c r="P258" s="235"/>
      <c r="Q258" s="235"/>
      <c r="R258" s="235"/>
      <c r="S258" s="235"/>
      <c r="T258" s="235"/>
      <c r="U258" s="235"/>
      <c r="V258" s="235"/>
    </row>
    <row r="259" spans="1:22" ht="14.25" customHeight="1" x14ac:dyDescent="0.2">
      <c r="A259" s="235"/>
      <c r="B259" s="235"/>
      <c r="C259" s="236"/>
      <c r="D259" s="235"/>
      <c r="E259" s="235"/>
      <c r="F259" s="235"/>
      <c r="G259" s="235"/>
      <c r="H259" s="235"/>
      <c r="I259" s="235"/>
      <c r="J259" s="235"/>
      <c r="K259" s="235"/>
      <c r="L259" s="235"/>
      <c r="M259" s="235"/>
      <c r="N259" s="235"/>
      <c r="O259" s="235"/>
      <c r="P259" s="235"/>
      <c r="Q259" s="235"/>
      <c r="R259" s="235"/>
      <c r="S259" s="235"/>
      <c r="T259" s="235"/>
      <c r="U259" s="235"/>
      <c r="V259" s="235"/>
    </row>
    <row r="260" spans="1:22" ht="14.25" customHeight="1" x14ac:dyDescent="0.2">
      <c r="A260" s="235"/>
      <c r="B260" s="235"/>
      <c r="C260" s="236"/>
      <c r="D260" s="235"/>
      <c r="E260" s="235"/>
      <c r="F260" s="235"/>
      <c r="G260" s="235"/>
      <c r="H260" s="235"/>
      <c r="I260" s="235"/>
      <c r="J260" s="235"/>
      <c r="K260" s="235"/>
      <c r="L260" s="235"/>
      <c r="M260" s="235"/>
      <c r="N260" s="235"/>
      <c r="O260" s="235"/>
      <c r="P260" s="235"/>
      <c r="Q260" s="235"/>
      <c r="R260" s="235"/>
      <c r="S260" s="235"/>
      <c r="T260" s="235"/>
      <c r="U260" s="235"/>
      <c r="V260" s="235"/>
    </row>
    <row r="261" spans="1:22" ht="14.25" customHeight="1" x14ac:dyDescent="0.2">
      <c r="A261" s="235"/>
      <c r="B261" s="235"/>
      <c r="C261" s="236"/>
      <c r="D261" s="235"/>
      <c r="E261" s="235"/>
      <c r="F261" s="235"/>
      <c r="G261" s="235"/>
      <c r="H261" s="235"/>
      <c r="I261" s="235"/>
      <c r="J261" s="235"/>
      <c r="K261" s="235"/>
      <c r="L261" s="235"/>
      <c r="M261" s="235"/>
      <c r="N261" s="235"/>
      <c r="O261" s="235"/>
      <c r="P261" s="235"/>
      <c r="Q261" s="235"/>
      <c r="R261" s="235"/>
      <c r="S261" s="235"/>
      <c r="T261" s="235"/>
      <c r="U261" s="235"/>
      <c r="V261" s="235"/>
    </row>
    <row r="262" spans="1:22" ht="14.25" customHeight="1" x14ac:dyDescent="0.2">
      <c r="A262" s="235"/>
      <c r="B262" s="235"/>
      <c r="C262" s="236"/>
      <c r="D262" s="235"/>
      <c r="E262" s="235"/>
      <c r="F262" s="235"/>
      <c r="G262" s="235"/>
      <c r="H262" s="235"/>
      <c r="I262" s="235"/>
      <c r="J262" s="235"/>
      <c r="K262" s="235"/>
      <c r="L262" s="235"/>
      <c r="M262" s="235"/>
      <c r="N262" s="235"/>
      <c r="O262" s="235"/>
      <c r="P262" s="235"/>
      <c r="Q262" s="235"/>
      <c r="R262" s="235"/>
      <c r="S262" s="235"/>
      <c r="T262" s="235"/>
      <c r="U262" s="235"/>
      <c r="V262" s="235"/>
    </row>
    <row r="263" spans="1:22" ht="14.25" customHeight="1" x14ac:dyDescent="0.2">
      <c r="A263" s="235"/>
      <c r="B263" s="235"/>
      <c r="C263" s="236"/>
      <c r="D263" s="235"/>
      <c r="E263" s="235"/>
      <c r="F263" s="235"/>
      <c r="G263" s="235"/>
      <c r="H263" s="235"/>
      <c r="I263" s="235"/>
      <c r="J263" s="235"/>
      <c r="K263" s="235"/>
      <c r="L263" s="235"/>
      <c r="M263" s="235"/>
      <c r="N263" s="235"/>
      <c r="O263" s="235"/>
      <c r="P263" s="235"/>
      <c r="Q263" s="235"/>
      <c r="R263" s="235"/>
      <c r="S263" s="235"/>
      <c r="T263" s="235"/>
      <c r="U263" s="235"/>
      <c r="V263" s="235"/>
    </row>
    <row r="264" spans="1:22" ht="14.25" customHeight="1" x14ac:dyDescent="0.2">
      <c r="A264" s="235"/>
      <c r="B264" s="235"/>
      <c r="C264" s="236"/>
      <c r="D264" s="235"/>
      <c r="E264" s="235"/>
      <c r="F264" s="235"/>
      <c r="G264" s="235"/>
      <c r="H264" s="235"/>
      <c r="I264" s="235"/>
      <c r="J264" s="235"/>
      <c r="K264" s="235"/>
      <c r="L264" s="235"/>
      <c r="M264" s="235"/>
      <c r="N264" s="235"/>
      <c r="O264" s="235"/>
      <c r="P264" s="235"/>
      <c r="Q264" s="235"/>
      <c r="R264" s="235"/>
      <c r="S264" s="235"/>
      <c r="T264" s="235"/>
      <c r="U264" s="235"/>
      <c r="V264" s="235"/>
    </row>
    <row r="265" spans="1:22" ht="14.25" customHeight="1" x14ac:dyDescent="0.2">
      <c r="A265" s="235"/>
      <c r="B265" s="235"/>
      <c r="C265" s="236"/>
      <c r="D265" s="235"/>
      <c r="E265" s="235"/>
      <c r="F265" s="235"/>
      <c r="G265" s="235"/>
      <c r="H265" s="235"/>
      <c r="I265" s="235"/>
      <c r="J265" s="235"/>
      <c r="K265" s="235"/>
      <c r="L265" s="235"/>
      <c r="M265" s="235"/>
      <c r="N265" s="235"/>
      <c r="O265" s="235"/>
      <c r="P265" s="235"/>
      <c r="Q265" s="235"/>
      <c r="R265" s="235"/>
      <c r="S265" s="235"/>
      <c r="T265" s="235"/>
      <c r="U265" s="235"/>
      <c r="V265" s="235"/>
    </row>
    <row r="266" spans="1:22" ht="14.25" customHeight="1" x14ac:dyDescent="0.2">
      <c r="A266" s="235"/>
      <c r="B266" s="235"/>
      <c r="C266" s="236"/>
      <c r="D266" s="235"/>
      <c r="E266" s="235"/>
      <c r="F266" s="235"/>
      <c r="G266" s="235"/>
      <c r="H266" s="235"/>
      <c r="I266" s="235"/>
      <c r="J266" s="235"/>
      <c r="K266" s="235"/>
      <c r="L266" s="235"/>
      <c r="M266" s="235"/>
      <c r="N266" s="235"/>
      <c r="O266" s="235"/>
      <c r="P266" s="235"/>
      <c r="Q266" s="235"/>
      <c r="R266" s="235"/>
      <c r="S266" s="235"/>
      <c r="T266" s="235"/>
      <c r="U266" s="235"/>
      <c r="V266" s="235"/>
    </row>
    <row r="267" spans="1:22" ht="14.25" customHeight="1" x14ac:dyDescent="0.2">
      <c r="A267" s="235"/>
      <c r="B267" s="235"/>
      <c r="C267" s="236"/>
      <c r="D267" s="235"/>
      <c r="E267" s="235"/>
      <c r="F267" s="235"/>
      <c r="G267" s="235"/>
      <c r="H267" s="235"/>
      <c r="I267" s="235"/>
      <c r="J267" s="235"/>
      <c r="K267" s="235"/>
      <c r="L267" s="235"/>
      <c r="M267" s="235"/>
      <c r="N267" s="235"/>
      <c r="O267" s="235"/>
      <c r="P267" s="235"/>
      <c r="Q267" s="235"/>
      <c r="R267" s="235"/>
      <c r="S267" s="235"/>
      <c r="T267" s="235"/>
      <c r="U267" s="235"/>
      <c r="V267" s="235"/>
    </row>
    <row r="268" spans="1:22" ht="14.25" customHeight="1" x14ac:dyDescent="0.2">
      <c r="A268" s="235"/>
      <c r="B268" s="235"/>
      <c r="C268" s="236"/>
      <c r="D268" s="235"/>
      <c r="E268" s="235"/>
      <c r="F268" s="235"/>
      <c r="G268" s="235"/>
      <c r="H268" s="235"/>
      <c r="I268" s="235"/>
      <c r="J268" s="235"/>
      <c r="K268" s="235"/>
      <c r="L268" s="235"/>
      <c r="M268" s="235"/>
      <c r="N268" s="235"/>
      <c r="O268" s="235"/>
      <c r="P268" s="235"/>
      <c r="Q268" s="235"/>
      <c r="R268" s="235"/>
      <c r="S268" s="235"/>
      <c r="T268" s="235"/>
      <c r="U268" s="235"/>
      <c r="V268" s="235"/>
    </row>
    <row r="269" spans="1:22" ht="14.25" customHeight="1" x14ac:dyDescent="0.2">
      <c r="A269" s="235"/>
      <c r="B269" s="235"/>
      <c r="C269" s="236"/>
      <c r="D269" s="235"/>
      <c r="E269" s="235"/>
      <c r="F269" s="235"/>
      <c r="G269" s="235"/>
      <c r="H269" s="235"/>
      <c r="I269" s="235"/>
      <c r="J269" s="235"/>
      <c r="K269" s="235"/>
      <c r="L269" s="235"/>
      <c r="M269" s="235"/>
      <c r="N269" s="235"/>
      <c r="O269" s="235"/>
      <c r="P269" s="235"/>
      <c r="Q269" s="235"/>
      <c r="R269" s="235"/>
      <c r="S269" s="235"/>
      <c r="T269" s="235"/>
      <c r="U269" s="235"/>
      <c r="V269" s="235"/>
    </row>
    <row r="270" spans="1:22" ht="14.25" customHeight="1" x14ac:dyDescent="0.2">
      <c r="A270" s="235"/>
      <c r="B270" s="235"/>
      <c r="C270" s="236"/>
      <c r="D270" s="235"/>
      <c r="E270" s="235"/>
      <c r="F270" s="235"/>
      <c r="G270" s="235"/>
      <c r="H270" s="235"/>
      <c r="I270" s="235"/>
      <c r="J270" s="235"/>
      <c r="K270" s="235"/>
      <c r="L270" s="235"/>
      <c r="M270" s="235"/>
      <c r="N270" s="235"/>
      <c r="O270" s="235"/>
      <c r="P270" s="235"/>
      <c r="Q270" s="235"/>
      <c r="R270" s="235"/>
      <c r="S270" s="235"/>
      <c r="T270" s="235"/>
      <c r="U270" s="235"/>
      <c r="V270" s="235"/>
    </row>
    <row r="271" spans="1:22" ht="14.25" customHeight="1" x14ac:dyDescent="0.2">
      <c r="A271" s="235"/>
      <c r="B271" s="235"/>
      <c r="C271" s="236"/>
      <c r="D271" s="235"/>
      <c r="E271" s="235"/>
      <c r="F271" s="235"/>
      <c r="G271" s="235"/>
      <c r="H271" s="235"/>
      <c r="I271" s="235"/>
      <c r="J271" s="235"/>
      <c r="K271" s="235"/>
      <c r="L271" s="235"/>
      <c r="M271" s="235"/>
      <c r="N271" s="235"/>
      <c r="O271" s="235"/>
      <c r="P271" s="235"/>
      <c r="Q271" s="235"/>
      <c r="R271" s="235"/>
      <c r="S271" s="235"/>
      <c r="T271" s="235"/>
      <c r="U271" s="235"/>
      <c r="V271" s="235"/>
    </row>
    <row r="272" spans="1:22" ht="14.25" customHeight="1" x14ac:dyDescent="0.2">
      <c r="A272" s="235"/>
      <c r="B272" s="235"/>
      <c r="C272" s="236"/>
      <c r="D272" s="235"/>
      <c r="E272" s="235"/>
      <c r="F272" s="235"/>
      <c r="G272" s="235"/>
      <c r="H272" s="235"/>
      <c r="I272" s="235"/>
      <c r="J272" s="235"/>
      <c r="K272" s="235"/>
      <c r="L272" s="235"/>
      <c r="M272" s="235"/>
      <c r="N272" s="235"/>
      <c r="O272" s="235"/>
      <c r="P272" s="235"/>
      <c r="Q272" s="235"/>
      <c r="R272" s="235"/>
      <c r="S272" s="235"/>
      <c r="T272" s="235"/>
      <c r="U272" s="235"/>
      <c r="V272" s="235"/>
    </row>
    <row r="273" spans="1:22" ht="14.25" customHeight="1" x14ac:dyDescent="0.2">
      <c r="A273" s="235"/>
      <c r="B273" s="235"/>
      <c r="C273" s="236"/>
      <c r="D273" s="235"/>
      <c r="E273" s="235"/>
      <c r="F273" s="235"/>
      <c r="G273" s="235"/>
      <c r="H273" s="235"/>
      <c r="I273" s="235"/>
      <c r="J273" s="235"/>
      <c r="K273" s="235"/>
      <c r="L273" s="235"/>
      <c r="M273" s="235"/>
      <c r="N273" s="235"/>
      <c r="O273" s="235"/>
      <c r="P273" s="235"/>
      <c r="Q273" s="235"/>
      <c r="R273" s="235"/>
      <c r="S273" s="235"/>
      <c r="T273" s="235"/>
      <c r="U273" s="235"/>
      <c r="V273" s="235"/>
    </row>
    <row r="274" spans="1:22" ht="14.25" customHeight="1" x14ac:dyDescent="0.2">
      <c r="A274" s="235"/>
      <c r="B274" s="235"/>
      <c r="C274" s="236"/>
      <c r="D274" s="235"/>
      <c r="E274" s="235"/>
      <c r="F274" s="235"/>
      <c r="G274" s="235"/>
      <c r="H274" s="235"/>
      <c r="I274" s="235"/>
      <c r="J274" s="235"/>
      <c r="K274" s="235"/>
      <c r="L274" s="235"/>
      <c r="M274" s="235"/>
      <c r="N274" s="235"/>
      <c r="O274" s="235"/>
      <c r="P274" s="235"/>
      <c r="Q274" s="235"/>
      <c r="R274" s="235"/>
      <c r="S274" s="235"/>
      <c r="T274" s="235"/>
      <c r="U274" s="235"/>
      <c r="V274" s="235"/>
    </row>
    <row r="275" spans="1:22" ht="14.25" customHeight="1" x14ac:dyDescent="0.2">
      <c r="A275" s="235"/>
      <c r="B275" s="235"/>
      <c r="C275" s="236"/>
      <c r="D275" s="235"/>
      <c r="E275" s="235"/>
      <c r="F275" s="235"/>
      <c r="G275" s="235"/>
      <c r="H275" s="235"/>
      <c r="I275" s="235"/>
      <c r="J275" s="235"/>
      <c r="K275" s="235"/>
      <c r="L275" s="235"/>
      <c r="M275" s="235"/>
      <c r="N275" s="235"/>
      <c r="O275" s="235"/>
      <c r="P275" s="235"/>
      <c r="Q275" s="235"/>
      <c r="R275" s="235"/>
      <c r="S275" s="235"/>
      <c r="T275" s="235"/>
      <c r="U275" s="235"/>
      <c r="V275" s="235"/>
    </row>
    <row r="276" spans="1:22" ht="14.25" customHeight="1" x14ac:dyDescent="0.2">
      <c r="A276" s="235"/>
      <c r="B276" s="235"/>
      <c r="C276" s="236"/>
      <c r="D276" s="235"/>
      <c r="E276" s="235"/>
      <c r="F276" s="235"/>
      <c r="G276" s="235"/>
      <c r="H276" s="235"/>
      <c r="I276" s="235"/>
      <c r="J276" s="235"/>
      <c r="K276" s="235"/>
      <c r="L276" s="235"/>
      <c r="M276" s="235"/>
      <c r="N276" s="235"/>
      <c r="O276" s="235"/>
      <c r="P276" s="235"/>
      <c r="Q276" s="235"/>
      <c r="R276" s="235"/>
      <c r="S276" s="235"/>
      <c r="T276" s="235"/>
      <c r="U276" s="235"/>
      <c r="V276" s="235"/>
    </row>
    <row r="277" spans="1:22" ht="14.25" customHeight="1" x14ac:dyDescent="0.2">
      <c r="A277" s="235"/>
      <c r="B277" s="235"/>
      <c r="C277" s="236"/>
      <c r="D277" s="235"/>
      <c r="E277" s="235"/>
      <c r="F277" s="235"/>
      <c r="G277" s="235"/>
      <c r="H277" s="235"/>
      <c r="I277" s="235"/>
      <c r="J277" s="235"/>
      <c r="K277" s="235"/>
      <c r="L277" s="235"/>
      <c r="M277" s="235"/>
      <c r="N277" s="235"/>
      <c r="O277" s="235"/>
      <c r="P277" s="235"/>
      <c r="Q277" s="235"/>
      <c r="R277" s="235"/>
      <c r="S277" s="235"/>
      <c r="T277" s="235"/>
      <c r="U277" s="235"/>
      <c r="V277" s="235"/>
    </row>
    <row r="278" spans="1:22" ht="14.25" customHeight="1" x14ac:dyDescent="0.2">
      <c r="A278" s="235"/>
      <c r="B278" s="235"/>
      <c r="C278" s="236"/>
      <c r="D278" s="235"/>
      <c r="E278" s="235"/>
      <c r="F278" s="235"/>
      <c r="G278" s="235"/>
      <c r="H278" s="235"/>
      <c r="I278" s="235"/>
      <c r="J278" s="235"/>
      <c r="K278" s="235"/>
      <c r="L278" s="235"/>
      <c r="M278" s="235"/>
      <c r="N278" s="235"/>
      <c r="O278" s="235"/>
      <c r="P278" s="235"/>
      <c r="Q278" s="235"/>
      <c r="R278" s="235"/>
      <c r="S278" s="235"/>
      <c r="T278" s="235"/>
      <c r="U278" s="235"/>
      <c r="V278" s="235"/>
    </row>
    <row r="279" spans="1:22" ht="14.25" customHeight="1" x14ac:dyDescent="0.2">
      <c r="A279" s="235"/>
      <c r="B279" s="235"/>
      <c r="C279" s="236"/>
      <c r="D279" s="235"/>
      <c r="E279" s="235"/>
      <c r="F279" s="235"/>
      <c r="G279" s="235"/>
      <c r="H279" s="235"/>
      <c r="I279" s="235"/>
      <c r="J279" s="235"/>
      <c r="K279" s="235"/>
      <c r="L279" s="235"/>
      <c r="M279" s="235"/>
      <c r="N279" s="235"/>
      <c r="O279" s="235"/>
      <c r="P279" s="235"/>
      <c r="Q279" s="235"/>
      <c r="R279" s="235"/>
      <c r="S279" s="235"/>
      <c r="T279" s="235"/>
      <c r="U279" s="235"/>
      <c r="V279" s="235"/>
    </row>
    <row r="280" spans="1:22" ht="14.25" customHeight="1" x14ac:dyDescent="0.2">
      <c r="A280" s="235"/>
      <c r="B280" s="235"/>
      <c r="C280" s="236"/>
      <c r="D280" s="235"/>
      <c r="E280" s="235"/>
      <c r="F280" s="235"/>
      <c r="G280" s="235"/>
      <c r="H280" s="235"/>
      <c r="I280" s="235"/>
      <c r="J280" s="235"/>
      <c r="K280" s="235"/>
      <c r="L280" s="235"/>
      <c r="M280" s="235"/>
      <c r="N280" s="235"/>
      <c r="O280" s="235"/>
      <c r="P280" s="235"/>
      <c r="Q280" s="235"/>
      <c r="R280" s="235"/>
      <c r="S280" s="235"/>
      <c r="T280" s="235"/>
      <c r="U280" s="235"/>
      <c r="V280" s="235"/>
    </row>
    <row r="281" spans="1:22" ht="14.25" customHeight="1" x14ac:dyDescent="0.2">
      <c r="A281" s="235"/>
      <c r="B281" s="235"/>
      <c r="C281" s="236"/>
      <c r="D281" s="235"/>
      <c r="E281" s="235"/>
      <c r="F281" s="235"/>
      <c r="G281" s="235"/>
      <c r="H281" s="235"/>
      <c r="I281" s="235"/>
      <c r="J281" s="235"/>
      <c r="K281" s="235"/>
      <c r="L281" s="235"/>
      <c r="M281" s="235"/>
      <c r="N281" s="235"/>
      <c r="O281" s="235"/>
      <c r="P281" s="235"/>
      <c r="Q281" s="235"/>
      <c r="R281" s="235"/>
      <c r="S281" s="235"/>
      <c r="T281" s="235"/>
      <c r="U281" s="235"/>
      <c r="V281" s="235"/>
    </row>
    <row r="282" spans="1:22" ht="14.25" customHeight="1" x14ac:dyDescent="0.2">
      <c r="A282" s="235"/>
      <c r="B282" s="235"/>
      <c r="C282" s="236"/>
      <c r="D282" s="235"/>
      <c r="E282" s="235"/>
      <c r="F282" s="235"/>
      <c r="G282" s="235"/>
      <c r="H282" s="235"/>
      <c r="I282" s="235"/>
      <c r="J282" s="235"/>
      <c r="K282" s="235"/>
      <c r="L282" s="235"/>
      <c r="M282" s="235"/>
      <c r="N282" s="235"/>
      <c r="O282" s="235"/>
      <c r="P282" s="235"/>
      <c r="Q282" s="235"/>
      <c r="R282" s="235"/>
      <c r="S282" s="235"/>
      <c r="T282" s="235"/>
      <c r="U282" s="235"/>
      <c r="V282" s="235"/>
    </row>
    <row r="283" spans="1:22" ht="14.25" customHeight="1" x14ac:dyDescent="0.2">
      <c r="A283" s="235"/>
      <c r="B283" s="235"/>
      <c r="C283" s="236"/>
      <c r="D283" s="235"/>
      <c r="E283" s="235"/>
      <c r="F283" s="235"/>
      <c r="G283" s="235"/>
      <c r="H283" s="235"/>
      <c r="I283" s="235"/>
      <c r="J283" s="235"/>
      <c r="K283" s="235"/>
      <c r="L283" s="235"/>
      <c r="M283" s="235"/>
      <c r="N283" s="235"/>
      <c r="O283" s="235"/>
      <c r="P283" s="235"/>
      <c r="Q283" s="235"/>
      <c r="R283" s="235"/>
      <c r="S283" s="235"/>
      <c r="T283" s="235"/>
      <c r="U283" s="235"/>
      <c r="V283" s="235"/>
    </row>
    <row r="284" spans="1:22" ht="14.25" customHeight="1" x14ac:dyDescent="0.2">
      <c r="A284" s="235"/>
      <c r="B284" s="235"/>
      <c r="C284" s="236"/>
      <c r="D284" s="235"/>
      <c r="E284" s="235"/>
      <c r="F284" s="235"/>
      <c r="G284" s="235"/>
      <c r="H284" s="235"/>
      <c r="I284" s="235"/>
      <c r="J284" s="235"/>
      <c r="K284" s="235"/>
      <c r="L284" s="235"/>
      <c r="M284" s="235"/>
      <c r="N284" s="235"/>
      <c r="O284" s="235"/>
      <c r="P284" s="235"/>
      <c r="Q284" s="235"/>
      <c r="R284" s="235"/>
      <c r="S284" s="235"/>
      <c r="T284" s="235"/>
      <c r="U284" s="235"/>
      <c r="V284" s="235"/>
    </row>
    <row r="285" spans="1:22" ht="14.25" customHeight="1" x14ac:dyDescent="0.2">
      <c r="A285" s="235"/>
      <c r="B285" s="235"/>
      <c r="C285" s="236"/>
      <c r="D285" s="235"/>
      <c r="E285" s="235"/>
      <c r="F285" s="235"/>
      <c r="G285" s="235"/>
      <c r="H285" s="235"/>
      <c r="I285" s="235"/>
      <c r="J285" s="235"/>
      <c r="K285" s="235"/>
      <c r="L285" s="235"/>
      <c r="M285" s="235"/>
      <c r="N285" s="235"/>
      <c r="O285" s="235"/>
      <c r="P285" s="235"/>
      <c r="Q285" s="235"/>
      <c r="R285" s="235"/>
      <c r="S285" s="235"/>
      <c r="T285" s="235"/>
      <c r="U285" s="235"/>
      <c r="V285" s="235"/>
    </row>
    <row r="286" spans="1:22" ht="14.25" customHeight="1" x14ac:dyDescent="0.2">
      <c r="A286" s="235"/>
      <c r="B286" s="235"/>
      <c r="C286" s="236"/>
      <c r="D286" s="235"/>
      <c r="E286" s="235"/>
      <c r="F286" s="235"/>
      <c r="G286" s="235"/>
      <c r="H286" s="235"/>
      <c r="I286" s="235"/>
      <c r="J286" s="235"/>
      <c r="K286" s="235"/>
      <c r="L286" s="235"/>
      <c r="M286" s="235"/>
      <c r="N286" s="235"/>
      <c r="O286" s="235"/>
      <c r="P286" s="235"/>
      <c r="Q286" s="235"/>
      <c r="R286" s="235"/>
      <c r="S286" s="235"/>
      <c r="T286" s="235"/>
      <c r="U286" s="235"/>
      <c r="V286" s="235"/>
    </row>
    <row r="287" spans="1:22" ht="14.25" customHeight="1" x14ac:dyDescent="0.2">
      <c r="A287" s="235"/>
      <c r="B287" s="235"/>
      <c r="C287" s="236"/>
      <c r="D287" s="235"/>
      <c r="E287" s="235"/>
      <c r="F287" s="235"/>
      <c r="G287" s="235"/>
      <c r="H287" s="235"/>
      <c r="I287" s="235"/>
      <c r="J287" s="235"/>
      <c r="K287" s="235"/>
      <c r="L287" s="235"/>
      <c r="M287" s="235"/>
      <c r="N287" s="235"/>
      <c r="O287" s="235"/>
      <c r="P287" s="235"/>
      <c r="Q287" s="235"/>
      <c r="R287" s="235"/>
      <c r="S287" s="235"/>
      <c r="T287" s="235"/>
      <c r="U287" s="235"/>
      <c r="V287" s="235"/>
    </row>
    <row r="288" spans="1:22" ht="14.25" customHeight="1" x14ac:dyDescent="0.2">
      <c r="A288" s="235"/>
      <c r="B288" s="235"/>
      <c r="C288" s="236"/>
      <c r="D288" s="235"/>
      <c r="E288" s="235"/>
      <c r="F288" s="235"/>
      <c r="G288" s="235"/>
      <c r="H288" s="235"/>
      <c r="I288" s="235"/>
      <c r="J288" s="235"/>
      <c r="K288" s="235"/>
      <c r="L288" s="235"/>
      <c r="M288" s="235"/>
      <c r="N288" s="235"/>
      <c r="O288" s="235"/>
      <c r="P288" s="235"/>
      <c r="Q288" s="235"/>
      <c r="R288" s="235"/>
      <c r="S288" s="235"/>
      <c r="T288" s="235"/>
      <c r="U288" s="235"/>
      <c r="V288" s="235"/>
    </row>
    <row r="289" spans="1:22" ht="14.25" customHeight="1" x14ac:dyDescent="0.2">
      <c r="A289" s="235"/>
      <c r="B289" s="235"/>
      <c r="C289" s="236"/>
      <c r="D289" s="235"/>
      <c r="E289" s="235"/>
      <c r="F289" s="235"/>
      <c r="G289" s="235"/>
      <c r="H289" s="235"/>
      <c r="I289" s="235"/>
      <c r="J289" s="235"/>
      <c r="K289" s="235"/>
      <c r="L289" s="235"/>
      <c r="M289" s="235"/>
      <c r="N289" s="235"/>
      <c r="O289" s="235"/>
      <c r="P289" s="235"/>
      <c r="Q289" s="235"/>
      <c r="R289" s="235"/>
      <c r="S289" s="235"/>
      <c r="T289" s="235"/>
      <c r="U289" s="235"/>
      <c r="V289" s="235"/>
    </row>
    <row r="290" spans="1:22" ht="14.25" customHeight="1" x14ac:dyDescent="0.2">
      <c r="A290" s="235"/>
      <c r="B290" s="235"/>
      <c r="C290" s="236"/>
      <c r="D290" s="235"/>
      <c r="E290" s="235"/>
      <c r="F290" s="235"/>
      <c r="G290" s="235"/>
      <c r="H290" s="235"/>
      <c r="I290" s="235"/>
      <c r="J290" s="235"/>
      <c r="K290" s="235"/>
      <c r="L290" s="235"/>
      <c r="M290" s="235"/>
      <c r="N290" s="235"/>
      <c r="O290" s="235"/>
      <c r="P290" s="235"/>
      <c r="Q290" s="235"/>
      <c r="R290" s="235"/>
      <c r="S290" s="235"/>
      <c r="T290" s="235"/>
      <c r="U290" s="235"/>
      <c r="V290" s="235"/>
    </row>
    <row r="291" spans="1:22" ht="14.25" customHeight="1" x14ac:dyDescent="0.2">
      <c r="A291" s="235"/>
      <c r="B291" s="235"/>
      <c r="C291" s="236"/>
      <c r="D291" s="235"/>
      <c r="E291" s="235"/>
      <c r="F291" s="235"/>
      <c r="G291" s="235"/>
      <c r="H291" s="235"/>
      <c r="I291" s="235"/>
      <c r="J291" s="235"/>
      <c r="K291" s="235"/>
      <c r="L291" s="235"/>
      <c r="M291" s="235"/>
      <c r="N291" s="235"/>
      <c r="O291" s="235"/>
      <c r="P291" s="235"/>
      <c r="Q291" s="235"/>
      <c r="R291" s="235"/>
      <c r="S291" s="235"/>
      <c r="T291" s="235"/>
      <c r="U291" s="235"/>
      <c r="V291" s="235"/>
    </row>
    <row r="292" spans="1:22" ht="14.25" customHeight="1" x14ac:dyDescent="0.2">
      <c r="A292" s="235"/>
      <c r="B292" s="235"/>
      <c r="C292" s="236"/>
      <c r="D292" s="235"/>
      <c r="E292" s="235"/>
      <c r="F292" s="235"/>
      <c r="G292" s="235"/>
      <c r="H292" s="235"/>
      <c r="I292" s="235"/>
      <c r="J292" s="235"/>
      <c r="K292" s="235"/>
      <c r="L292" s="235"/>
      <c r="M292" s="235"/>
      <c r="N292" s="235"/>
      <c r="O292" s="235"/>
      <c r="P292" s="235"/>
      <c r="Q292" s="235"/>
      <c r="R292" s="235"/>
      <c r="S292" s="235"/>
      <c r="T292" s="235"/>
      <c r="U292" s="235"/>
      <c r="V292" s="235"/>
    </row>
    <row r="293" spans="1:22" ht="14.25" customHeight="1" x14ac:dyDescent="0.2">
      <c r="A293" s="235"/>
      <c r="B293" s="235"/>
      <c r="C293" s="236"/>
      <c r="D293" s="235"/>
      <c r="E293" s="235"/>
      <c r="F293" s="235"/>
      <c r="G293" s="235"/>
      <c r="H293" s="235"/>
      <c r="I293" s="235"/>
      <c r="J293" s="235"/>
      <c r="K293" s="235"/>
      <c r="L293" s="235"/>
      <c r="M293" s="235"/>
      <c r="N293" s="235"/>
      <c r="O293" s="235"/>
      <c r="P293" s="235"/>
      <c r="Q293" s="235"/>
      <c r="R293" s="235"/>
      <c r="S293" s="235"/>
      <c r="T293" s="235"/>
      <c r="U293" s="235"/>
      <c r="V293" s="235"/>
    </row>
    <row r="294" spans="1:22" ht="14.25" customHeight="1" x14ac:dyDescent="0.2">
      <c r="A294" s="235"/>
      <c r="B294" s="235"/>
      <c r="C294" s="236"/>
      <c r="D294" s="235"/>
      <c r="E294" s="235"/>
      <c r="F294" s="235"/>
      <c r="G294" s="235"/>
      <c r="H294" s="235"/>
      <c r="I294" s="235"/>
      <c r="J294" s="235"/>
      <c r="K294" s="235"/>
      <c r="L294" s="235"/>
      <c r="M294" s="235"/>
      <c r="N294" s="235"/>
      <c r="O294" s="235"/>
      <c r="P294" s="235"/>
      <c r="Q294" s="235"/>
      <c r="R294" s="235"/>
      <c r="S294" s="235"/>
      <c r="T294" s="235"/>
      <c r="U294" s="235"/>
      <c r="V294" s="235"/>
    </row>
    <row r="295" spans="1:22" ht="14.25" customHeight="1" x14ac:dyDescent="0.2">
      <c r="A295" s="235"/>
      <c r="B295" s="235"/>
      <c r="C295" s="236"/>
      <c r="D295" s="235"/>
      <c r="E295" s="235"/>
      <c r="F295" s="235"/>
      <c r="G295" s="235"/>
      <c r="H295" s="235"/>
      <c r="I295" s="235"/>
      <c r="J295" s="235"/>
      <c r="K295" s="235"/>
      <c r="L295" s="235"/>
      <c r="M295" s="235"/>
      <c r="N295" s="235"/>
      <c r="O295" s="235"/>
      <c r="P295" s="235"/>
      <c r="Q295" s="235"/>
      <c r="R295" s="235"/>
      <c r="S295" s="235"/>
      <c r="T295" s="235"/>
      <c r="U295" s="235"/>
      <c r="V295" s="235"/>
    </row>
    <row r="296" spans="1:22" ht="14.25" customHeight="1" x14ac:dyDescent="0.2">
      <c r="A296" s="235"/>
      <c r="B296" s="235"/>
      <c r="C296" s="236"/>
      <c r="D296" s="235"/>
      <c r="E296" s="235"/>
      <c r="F296" s="235"/>
      <c r="G296" s="235"/>
      <c r="H296" s="235"/>
      <c r="I296" s="235"/>
      <c r="J296" s="235"/>
      <c r="K296" s="235"/>
      <c r="L296" s="235"/>
      <c r="M296" s="235"/>
      <c r="N296" s="235"/>
      <c r="O296" s="235"/>
      <c r="P296" s="235"/>
      <c r="Q296" s="235"/>
      <c r="R296" s="235"/>
      <c r="S296" s="235"/>
      <c r="T296" s="235"/>
      <c r="U296" s="235"/>
      <c r="V296" s="235"/>
    </row>
    <row r="297" spans="1:22" ht="14.25" customHeight="1" x14ac:dyDescent="0.2">
      <c r="A297" s="235"/>
      <c r="B297" s="235"/>
      <c r="C297" s="236"/>
      <c r="D297" s="235"/>
      <c r="E297" s="235"/>
      <c r="F297" s="235"/>
      <c r="G297" s="235"/>
      <c r="H297" s="235"/>
      <c r="I297" s="235"/>
      <c r="J297" s="235"/>
      <c r="K297" s="235"/>
      <c r="L297" s="235"/>
      <c r="M297" s="235"/>
      <c r="N297" s="235"/>
      <c r="O297" s="235"/>
      <c r="P297" s="235"/>
      <c r="Q297" s="235"/>
      <c r="R297" s="235"/>
      <c r="S297" s="235"/>
      <c r="T297" s="235"/>
      <c r="U297" s="235"/>
      <c r="V297" s="235"/>
    </row>
    <row r="298" spans="1:22" ht="14.25" customHeight="1" x14ac:dyDescent="0.2">
      <c r="A298" s="235"/>
      <c r="B298" s="235"/>
      <c r="C298" s="236"/>
      <c r="D298" s="235"/>
      <c r="E298" s="235"/>
      <c r="F298" s="235"/>
      <c r="G298" s="235"/>
      <c r="H298" s="235"/>
      <c r="I298" s="235"/>
      <c r="J298" s="235"/>
      <c r="K298" s="235"/>
      <c r="L298" s="235"/>
      <c r="M298" s="235"/>
      <c r="N298" s="235"/>
      <c r="O298" s="235"/>
      <c r="P298" s="235"/>
      <c r="Q298" s="235"/>
      <c r="R298" s="235"/>
      <c r="S298" s="235"/>
      <c r="T298" s="235"/>
      <c r="U298" s="235"/>
      <c r="V298" s="235"/>
    </row>
    <row r="299" spans="1:22" ht="14.25" customHeight="1" x14ac:dyDescent="0.2">
      <c r="A299" s="235"/>
      <c r="B299" s="235"/>
      <c r="C299" s="236"/>
      <c r="D299" s="235"/>
      <c r="E299" s="235"/>
      <c r="F299" s="235"/>
      <c r="G299" s="235"/>
      <c r="H299" s="235"/>
      <c r="I299" s="235"/>
      <c r="J299" s="235"/>
      <c r="K299" s="235"/>
      <c r="L299" s="235"/>
      <c r="M299" s="235"/>
      <c r="N299" s="235"/>
      <c r="O299" s="235"/>
      <c r="P299" s="235"/>
      <c r="Q299" s="235"/>
      <c r="R299" s="235"/>
      <c r="S299" s="235"/>
      <c r="T299" s="235"/>
      <c r="U299" s="235"/>
      <c r="V299" s="235"/>
    </row>
    <row r="300" spans="1:22" ht="14.25" customHeight="1" x14ac:dyDescent="0.2">
      <c r="A300" s="235"/>
      <c r="B300" s="235"/>
      <c r="C300" s="236"/>
      <c r="D300" s="235"/>
      <c r="E300" s="235"/>
      <c r="F300" s="235"/>
      <c r="G300" s="235"/>
      <c r="H300" s="235"/>
      <c r="I300" s="235"/>
      <c r="J300" s="235"/>
      <c r="K300" s="235"/>
      <c r="L300" s="235"/>
      <c r="M300" s="235"/>
      <c r="N300" s="235"/>
      <c r="O300" s="235"/>
      <c r="P300" s="235"/>
      <c r="Q300" s="235"/>
      <c r="R300" s="235"/>
      <c r="S300" s="235"/>
      <c r="T300" s="235"/>
      <c r="U300" s="235"/>
      <c r="V300" s="235"/>
    </row>
    <row r="301" spans="1:22" ht="14.25" customHeight="1" x14ac:dyDescent="0.2">
      <c r="A301" s="235"/>
      <c r="B301" s="235"/>
      <c r="C301" s="236"/>
      <c r="D301" s="235"/>
      <c r="E301" s="235"/>
      <c r="F301" s="235"/>
      <c r="G301" s="235"/>
      <c r="H301" s="235"/>
      <c r="I301" s="235"/>
      <c r="J301" s="235"/>
      <c r="K301" s="235"/>
      <c r="L301" s="235"/>
      <c r="M301" s="235"/>
      <c r="N301" s="235"/>
      <c r="O301" s="235"/>
      <c r="P301" s="235"/>
      <c r="Q301" s="235"/>
      <c r="R301" s="235"/>
      <c r="S301" s="235"/>
      <c r="T301" s="235"/>
      <c r="U301" s="235"/>
      <c r="V301" s="235"/>
    </row>
    <row r="302" spans="1:22" ht="14.25" customHeight="1" x14ac:dyDescent="0.2">
      <c r="A302" s="235"/>
      <c r="B302" s="235"/>
      <c r="C302" s="236"/>
      <c r="D302" s="235"/>
      <c r="E302" s="235"/>
      <c r="F302" s="235"/>
      <c r="G302" s="235"/>
      <c r="H302" s="235"/>
      <c r="I302" s="235"/>
      <c r="J302" s="235"/>
      <c r="K302" s="235"/>
      <c r="L302" s="235"/>
      <c r="M302" s="235"/>
      <c r="N302" s="235"/>
      <c r="O302" s="235"/>
      <c r="P302" s="235"/>
      <c r="Q302" s="235"/>
      <c r="R302" s="235"/>
      <c r="S302" s="235"/>
      <c r="T302" s="235"/>
      <c r="U302" s="235"/>
      <c r="V302" s="235"/>
    </row>
    <row r="303" spans="1:22" ht="14.25" customHeight="1" x14ac:dyDescent="0.2">
      <c r="A303" s="235"/>
      <c r="B303" s="235"/>
      <c r="C303" s="236"/>
      <c r="D303" s="235"/>
      <c r="E303" s="235"/>
      <c r="F303" s="235"/>
      <c r="G303" s="235"/>
      <c r="H303" s="235"/>
      <c r="I303" s="235"/>
      <c r="J303" s="235"/>
      <c r="K303" s="235"/>
      <c r="L303" s="235"/>
      <c r="M303" s="235"/>
      <c r="N303" s="235"/>
      <c r="O303" s="235"/>
      <c r="P303" s="235"/>
      <c r="Q303" s="235"/>
      <c r="R303" s="235"/>
      <c r="S303" s="235"/>
      <c r="T303" s="235"/>
      <c r="U303" s="235"/>
      <c r="V303" s="235"/>
    </row>
    <row r="304" spans="1:22" ht="14.25" customHeight="1" x14ac:dyDescent="0.2">
      <c r="A304" s="235"/>
      <c r="B304" s="235"/>
      <c r="C304" s="236"/>
      <c r="D304" s="235"/>
      <c r="E304" s="235"/>
      <c r="F304" s="235"/>
      <c r="G304" s="235"/>
      <c r="H304" s="235"/>
      <c r="I304" s="235"/>
      <c r="J304" s="235"/>
      <c r="K304" s="235"/>
      <c r="L304" s="235"/>
      <c r="M304" s="235"/>
      <c r="N304" s="235"/>
      <c r="O304" s="235"/>
      <c r="P304" s="235"/>
      <c r="Q304" s="235"/>
      <c r="R304" s="235"/>
      <c r="S304" s="235"/>
      <c r="T304" s="235"/>
      <c r="U304" s="235"/>
      <c r="V304" s="235"/>
    </row>
    <row r="305" spans="1:22" ht="14.25" customHeight="1" x14ac:dyDescent="0.2">
      <c r="A305" s="235"/>
      <c r="B305" s="235"/>
      <c r="C305" s="236"/>
      <c r="D305" s="235"/>
      <c r="E305" s="235"/>
      <c r="F305" s="235"/>
      <c r="G305" s="235"/>
      <c r="H305" s="235"/>
      <c r="I305" s="235"/>
      <c r="J305" s="235"/>
      <c r="K305" s="235"/>
      <c r="L305" s="235"/>
      <c r="M305" s="235"/>
      <c r="N305" s="235"/>
      <c r="O305" s="235"/>
      <c r="P305" s="235"/>
      <c r="Q305" s="235"/>
      <c r="R305" s="235"/>
      <c r="S305" s="235"/>
      <c r="T305" s="235"/>
      <c r="U305" s="235"/>
      <c r="V305" s="235"/>
    </row>
    <row r="306" spans="1:22" ht="14.25" customHeight="1" x14ac:dyDescent="0.2">
      <c r="A306" s="235"/>
      <c r="B306" s="235"/>
      <c r="C306" s="236"/>
      <c r="D306" s="235"/>
      <c r="E306" s="235"/>
      <c r="F306" s="235"/>
      <c r="G306" s="235"/>
      <c r="H306" s="235"/>
      <c r="I306" s="235"/>
      <c r="J306" s="235"/>
      <c r="K306" s="235"/>
      <c r="L306" s="235"/>
      <c r="M306" s="235"/>
      <c r="N306" s="235"/>
      <c r="O306" s="235"/>
      <c r="P306" s="235"/>
      <c r="Q306" s="235"/>
      <c r="R306" s="235"/>
      <c r="S306" s="235"/>
      <c r="T306" s="235"/>
      <c r="U306" s="235"/>
      <c r="V306" s="235"/>
    </row>
    <row r="307" spans="1:22" ht="14.25" customHeight="1" x14ac:dyDescent="0.2">
      <c r="A307" s="235"/>
      <c r="B307" s="235"/>
      <c r="C307" s="236"/>
      <c r="D307" s="235"/>
      <c r="E307" s="235"/>
      <c r="F307" s="235"/>
      <c r="G307" s="235"/>
      <c r="H307" s="235"/>
      <c r="I307" s="235"/>
      <c r="J307" s="235"/>
      <c r="K307" s="235"/>
      <c r="L307" s="235"/>
      <c r="M307" s="235"/>
      <c r="N307" s="235"/>
      <c r="O307" s="235"/>
      <c r="P307" s="235"/>
      <c r="Q307" s="235"/>
      <c r="R307" s="235"/>
      <c r="S307" s="235"/>
      <c r="T307" s="235"/>
      <c r="U307" s="235"/>
      <c r="V307" s="235"/>
    </row>
    <row r="308" spans="1:22" ht="14.25" customHeight="1" x14ac:dyDescent="0.2">
      <c r="A308" s="235"/>
      <c r="B308" s="235"/>
      <c r="C308" s="236"/>
      <c r="D308" s="235"/>
      <c r="E308" s="235"/>
      <c r="F308" s="235"/>
      <c r="G308" s="235"/>
      <c r="H308" s="235"/>
      <c r="I308" s="235"/>
      <c r="J308" s="235"/>
      <c r="K308" s="235"/>
      <c r="L308" s="235"/>
      <c r="M308" s="235"/>
      <c r="N308" s="235"/>
      <c r="O308" s="235"/>
      <c r="P308" s="235"/>
      <c r="Q308" s="235"/>
      <c r="R308" s="235"/>
      <c r="S308" s="235"/>
      <c r="T308" s="235"/>
      <c r="U308" s="235"/>
      <c r="V308" s="235"/>
    </row>
    <row r="309" spans="1:22" ht="14.25" customHeight="1" x14ac:dyDescent="0.2">
      <c r="A309" s="235"/>
      <c r="B309" s="235"/>
      <c r="C309" s="236"/>
      <c r="D309" s="235"/>
      <c r="E309" s="235"/>
      <c r="F309" s="235"/>
      <c r="G309" s="235"/>
      <c r="H309" s="235"/>
      <c r="I309" s="235"/>
      <c r="J309" s="235"/>
      <c r="K309" s="235"/>
      <c r="L309" s="235"/>
      <c r="M309" s="235"/>
      <c r="N309" s="235"/>
      <c r="O309" s="235"/>
      <c r="P309" s="235"/>
      <c r="Q309" s="235"/>
      <c r="R309" s="235"/>
      <c r="S309" s="235"/>
      <c r="T309" s="235"/>
      <c r="U309" s="235"/>
      <c r="V309" s="235"/>
    </row>
    <row r="310" spans="1:22" ht="14.25" customHeight="1" x14ac:dyDescent="0.2">
      <c r="A310" s="235"/>
      <c r="B310" s="235"/>
      <c r="C310" s="236"/>
      <c r="D310" s="235"/>
      <c r="E310" s="235"/>
      <c r="F310" s="235"/>
      <c r="G310" s="235"/>
      <c r="H310" s="235"/>
      <c r="I310" s="235"/>
      <c r="J310" s="235"/>
      <c r="K310" s="235"/>
      <c r="L310" s="235"/>
      <c r="M310" s="235"/>
      <c r="N310" s="235"/>
      <c r="O310" s="235"/>
      <c r="P310" s="235"/>
      <c r="Q310" s="235"/>
      <c r="R310" s="235"/>
      <c r="S310" s="235"/>
      <c r="T310" s="235"/>
      <c r="U310" s="235"/>
      <c r="V310" s="235"/>
    </row>
    <row r="311" spans="1:22" ht="14.25" customHeight="1" x14ac:dyDescent="0.2">
      <c r="A311" s="235"/>
      <c r="B311" s="235"/>
      <c r="C311" s="236"/>
      <c r="D311" s="235"/>
      <c r="E311" s="235"/>
      <c r="F311" s="235"/>
      <c r="G311" s="235"/>
      <c r="H311" s="235"/>
      <c r="I311" s="235"/>
      <c r="J311" s="235"/>
      <c r="K311" s="235"/>
      <c r="L311" s="235"/>
      <c r="M311" s="235"/>
      <c r="N311" s="235"/>
      <c r="O311" s="235"/>
      <c r="P311" s="235"/>
      <c r="Q311" s="235"/>
      <c r="R311" s="235"/>
      <c r="S311" s="235"/>
      <c r="T311" s="235"/>
      <c r="U311" s="235"/>
      <c r="V311" s="235"/>
    </row>
    <row r="312" spans="1:22" ht="14.25" customHeight="1" x14ac:dyDescent="0.2">
      <c r="A312" s="235"/>
      <c r="B312" s="235"/>
      <c r="C312" s="236"/>
      <c r="D312" s="235"/>
      <c r="E312" s="235"/>
      <c r="F312" s="235"/>
      <c r="G312" s="235"/>
      <c r="H312" s="235"/>
      <c r="I312" s="235"/>
      <c r="J312" s="235"/>
      <c r="K312" s="235"/>
      <c r="L312" s="235"/>
      <c r="M312" s="235"/>
      <c r="N312" s="235"/>
      <c r="O312" s="235"/>
      <c r="P312" s="235"/>
      <c r="Q312" s="235"/>
      <c r="R312" s="235"/>
      <c r="S312" s="235"/>
      <c r="T312" s="235"/>
      <c r="U312" s="235"/>
      <c r="V312" s="235"/>
    </row>
    <row r="313" spans="1:22" ht="14.25" customHeight="1" x14ac:dyDescent="0.2">
      <c r="A313" s="235"/>
      <c r="B313" s="235"/>
      <c r="C313" s="236"/>
      <c r="D313" s="235"/>
      <c r="E313" s="235"/>
      <c r="F313" s="235"/>
      <c r="G313" s="235"/>
      <c r="H313" s="235"/>
      <c r="I313" s="235"/>
      <c r="J313" s="235"/>
      <c r="K313" s="235"/>
      <c r="L313" s="235"/>
      <c r="M313" s="235"/>
      <c r="N313" s="235"/>
      <c r="O313" s="235"/>
      <c r="P313" s="235"/>
      <c r="Q313" s="235"/>
      <c r="R313" s="235"/>
      <c r="S313" s="235"/>
      <c r="T313" s="235"/>
      <c r="U313" s="235"/>
      <c r="V313" s="235"/>
    </row>
    <row r="314" spans="1:22" ht="14.25" customHeight="1" x14ac:dyDescent="0.2">
      <c r="A314" s="235"/>
      <c r="B314" s="235"/>
      <c r="C314" s="236"/>
      <c r="D314" s="235"/>
      <c r="E314" s="235"/>
      <c r="F314" s="235"/>
      <c r="G314" s="235"/>
      <c r="H314" s="235"/>
      <c r="I314" s="235"/>
      <c r="J314" s="235"/>
      <c r="K314" s="235"/>
      <c r="L314" s="235"/>
      <c r="M314" s="235"/>
      <c r="N314" s="235"/>
      <c r="O314" s="235"/>
      <c r="P314" s="235"/>
      <c r="Q314" s="235"/>
      <c r="R314" s="235"/>
      <c r="S314" s="235"/>
      <c r="T314" s="235"/>
      <c r="U314" s="235"/>
      <c r="V314" s="235"/>
    </row>
    <row r="315" spans="1:22" ht="14.25" customHeight="1" x14ac:dyDescent="0.2">
      <c r="A315" s="235"/>
      <c r="B315" s="235"/>
      <c r="C315" s="236"/>
      <c r="D315" s="235"/>
      <c r="E315" s="235"/>
      <c r="F315" s="235"/>
      <c r="G315" s="235"/>
      <c r="H315" s="235"/>
      <c r="I315" s="235"/>
      <c r="J315" s="235"/>
      <c r="K315" s="235"/>
      <c r="L315" s="235"/>
      <c r="M315" s="235"/>
      <c r="N315" s="235"/>
      <c r="O315" s="235"/>
      <c r="P315" s="235"/>
      <c r="Q315" s="235"/>
      <c r="R315" s="235"/>
      <c r="S315" s="235"/>
      <c r="T315" s="235"/>
      <c r="U315" s="235"/>
      <c r="V315" s="235"/>
    </row>
    <row r="316" spans="1:22" ht="14.25" customHeight="1" x14ac:dyDescent="0.2">
      <c r="A316" s="235"/>
      <c r="B316" s="235"/>
      <c r="C316" s="236"/>
      <c r="D316" s="235"/>
      <c r="E316" s="235"/>
      <c r="F316" s="235"/>
      <c r="G316" s="235"/>
      <c r="H316" s="235"/>
      <c r="I316" s="235"/>
      <c r="J316" s="235"/>
      <c r="K316" s="235"/>
      <c r="L316" s="235"/>
      <c r="M316" s="235"/>
      <c r="N316" s="235"/>
      <c r="O316" s="235"/>
      <c r="P316" s="235"/>
      <c r="Q316" s="235"/>
      <c r="R316" s="235"/>
      <c r="S316" s="235"/>
      <c r="T316" s="235"/>
      <c r="U316" s="235"/>
      <c r="V316" s="235"/>
    </row>
    <row r="317" spans="1:22" ht="14.25" customHeight="1" x14ac:dyDescent="0.2">
      <c r="A317" s="235"/>
      <c r="B317" s="235"/>
      <c r="C317" s="236"/>
      <c r="D317" s="235"/>
      <c r="E317" s="235"/>
      <c r="F317" s="235"/>
      <c r="G317" s="235"/>
      <c r="H317" s="235"/>
      <c r="I317" s="235"/>
      <c r="J317" s="235"/>
      <c r="K317" s="235"/>
      <c r="L317" s="235"/>
      <c r="M317" s="235"/>
      <c r="N317" s="235"/>
      <c r="O317" s="235"/>
      <c r="P317" s="235"/>
      <c r="Q317" s="235"/>
      <c r="R317" s="235"/>
      <c r="S317" s="235"/>
      <c r="T317" s="235"/>
      <c r="U317" s="235"/>
      <c r="V317" s="235"/>
    </row>
    <row r="318" spans="1:22" ht="14.25" customHeight="1" x14ac:dyDescent="0.2">
      <c r="A318" s="235"/>
      <c r="B318" s="235"/>
      <c r="C318" s="236"/>
      <c r="D318" s="235"/>
      <c r="E318" s="235"/>
      <c r="F318" s="235"/>
      <c r="G318" s="235"/>
      <c r="H318" s="235"/>
      <c r="I318" s="235"/>
      <c r="J318" s="235"/>
      <c r="K318" s="235"/>
      <c r="L318" s="235"/>
      <c r="M318" s="235"/>
      <c r="N318" s="235"/>
      <c r="O318" s="235"/>
      <c r="P318" s="235"/>
      <c r="Q318" s="235"/>
      <c r="R318" s="235"/>
      <c r="S318" s="235"/>
      <c r="T318" s="235"/>
      <c r="U318" s="235"/>
      <c r="V318" s="235"/>
    </row>
    <row r="319" spans="1:22" ht="14.25" customHeight="1" x14ac:dyDescent="0.2">
      <c r="A319" s="235"/>
      <c r="B319" s="235"/>
      <c r="C319" s="236"/>
      <c r="D319" s="235"/>
      <c r="E319" s="235"/>
      <c r="F319" s="235"/>
      <c r="G319" s="235"/>
      <c r="H319" s="235"/>
      <c r="I319" s="235"/>
      <c r="J319" s="235"/>
      <c r="K319" s="235"/>
      <c r="L319" s="235"/>
      <c r="M319" s="235"/>
      <c r="N319" s="235"/>
      <c r="O319" s="235"/>
      <c r="P319" s="235"/>
      <c r="Q319" s="235"/>
      <c r="R319" s="235"/>
      <c r="S319" s="235"/>
      <c r="T319" s="235"/>
      <c r="U319" s="235"/>
      <c r="V319" s="235"/>
    </row>
    <row r="320" spans="1:22" ht="14.25" customHeight="1" x14ac:dyDescent="0.2">
      <c r="A320" s="235"/>
      <c r="B320" s="235"/>
      <c r="C320" s="236"/>
      <c r="D320" s="235"/>
      <c r="E320" s="235"/>
      <c r="F320" s="235"/>
      <c r="G320" s="235"/>
      <c r="H320" s="235"/>
      <c r="I320" s="235"/>
      <c r="J320" s="235"/>
      <c r="K320" s="235"/>
      <c r="L320" s="235"/>
      <c r="M320" s="235"/>
      <c r="N320" s="235"/>
      <c r="O320" s="235"/>
      <c r="P320" s="235"/>
      <c r="Q320" s="235"/>
      <c r="R320" s="235"/>
      <c r="S320" s="235"/>
      <c r="T320" s="235"/>
      <c r="U320" s="235"/>
      <c r="V320" s="235"/>
    </row>
    <row r="321" spans="1:22" ht="14.25" customHeight="1" x14ac:dyDescent="0.2">
      <c r="A321" s="235"/>
      <c r="B321" s="235"/>
      <c r="C321" s="236"/>
      <c r="D321" s="235"/>
      <c r="E321" s="235"/>
      <c r="F321" s="235"/>
      <c r="G321" s="235"/>
      <c r="H321" s="235"/>
      <c r="I321" s="235"/>
      <c r="J321" s="235"/>
      <c r="K321" s="235"/>
      <c r="L321" s="235"/>
      <c r="M321" s="235"/>
      <c r="N321" s="235"/>
      <c r="O321" s="235"/>
      <c r="P321" s="235"/>
      <c r="Q321" s="235"/>
      <c r="R321" s="235"/>
      <c r="S321" s="235"/>
      <c r="T321" s="235"/>
      <c r="U321" s="235"/>
      <c r="V321" s="235"/>
    </row>
    <row r="322" spans="1:22" ht="14.25" customHeight="1" x14ac:dyDescent="0.2">
      <c r="A322" s="235"/>
      <c r="B322" s="235"/>
      <c r="C322" s="236"/>
      <c r="D322" s="235"/>
      <c r="E322" s="235"/>
      <c r="F322" s="235"/>
      <c r="G322" s="235"/>
      <c r="H322" s="235"/>
      <c r="I322" s="235"/>
      <c r="J322" s="235"/>
      <c r="K322" s="235"/>
      <c r="L322" s="235"/>
      <c r="M322" s="235"/>
      <c r="N322" s="235"/>
      <c r="O322" s="235"/>
      <c r="P322" s="235"/>
      <c r="Q322" s="235"/>
      <c r="R322" s="235"/>
      <c r="S322" s="235"/>
      <c r="T322" s="235"/>
      <c r="U322" s="235"/>
      <c r="V322" s="235"/>
    </row>
    <row r="323" spans="1:22" ht="14.25" customHeight="1" x14ac:dyDescent="0.2">
      <c r="A323" s="235"/>
      <c r="B323" s="235"/>
      <c r="C323" s="236"/>
      <c r="D323" s="235"/>
      <c r="E323" s="235"/>
      <c r="F323" s="235"/>
      <c r="G323" s="235"/>
      <c r="H323" s="235"/>
      <c r="I323" s="235"/>
      <c r="J323" s="235"/>
      <c r="K323" s="235"/>
      <c r="L323" s="235"/>
      <c r="M323" s="235"/>
      <c r="N323" s="235"/>
      <c r="O323" s="235"/>
      <c r="P323" s="235"/>
      <c r="Q323" s="235"/>
      <c r="R323" s="235"/>
      <c r="S323" s="235"/>
      <c r="T323" s="235"/>
      <c r="U323" s="235"/>
      <c r="V323" s="235"/>
    </row>
    <row r="324" spans="1:22" ht="14.25" customHeight="1" x14ac:dyDescent="0.2">
      <c r="A324" s="235"/>
      <c r="B324" s="235"/>
      <c r="C324" s="236"/>
      <c r="D324" s="235"/>
      <c r="E324" s="235"/>
      <c r="F324" s="235"/>
      <c r="G324" s="235"/>
      <c r="H324" s="235"/>
      <c r="I324" s="235"/>
      <c r="J324" s="235"/>
      <c r="K324" s="235"/>
      <c r="L324" s="235"/>
      <c r="M324" s="235"/>
      <c r="N324" s="235"/>
      <c r="O324" s="235"/>
      <c r="P324" s="235"/>
      <c r="Q324" s="235"/>
      <c r="R324" s="235"/>
      <c r="S324" s="235"/>
      <c r="T324" s="235"/>
      <c r="U324" s="235"/>
      <c r="V324" s="235"/>
    </row>
    <row r="325" spans="1:22" ht="14.25" customHeight="1" x14ac:dyDescent="0.2">
      <c r="A325" s="235"/>
      <c r="B325" s="235"/>
      <c r="C325" s="236"/>
      <c r="D325" s="235"/>
      <c r="E325" s="235"/>
      <c r="F325" s="235"/>
      <c r="G325" s="235"/>
      <c r="H325" s="235"/>
      <c r="I325" s="235"/>
      <c r="J325" s="235"/>
      <c r="K325" s="235"/>
      <c r="L325" s="235"/>
      <c r="M325" s="235"/>
      <c r="N325" s="235"/>
      <c r="O325" s="235"/>
      <c r="P325" s="235"/>
      <c r="Q325" s="235"/>
      <c r="R325" s="235"/>
      <c r="S325" s="235"/>
      <c r="T325" s="235"/>
      <c r="U325" s="235"/>
      <c r="V325" s="235"/>
    </row>
    <row r="326" spans="1:22" ht="14.25" customHeight="1" x14ac:dyDescent="0.2">
      <c r="A326" s="235"/>
      <c r="B326" s="235"/>
      <c r="C326" s="236"/>
      <c r="D326" s="235"/>
      <c r="E326" s="235"/>
      <c r="F326" s="235"/>
      <c r="G326" s="235"/>
      <c r="H326" s="235"/>
      <c r="I326" s="235"/>
      <c r="J326" s="235"/>
      <c r="K326" s="235"/>
      <c r="L326" s="235"/>
      <c r="M326" s="235"/>
      <c r="N326" s="235"/>
      <c r="O326" s="235"/>
      <c r="P326" s="235"/>
      <c r="Q326" s="235"/>
      <c r="R326" s="235"/>
      <c r="S326" s="235"/>
      <c r="T326" s="235"/>
      <c r="U326" s="235"/>
      <c r="V326" s="235"/>
    </row>
    <row r="327" spans="1:22" ht="14.25" customHeight="1" x14ac:dyDescent="0.2">
      <c r="A327" s="235"/>
      <c r="B327" s="235"/>
      <c r="C327" s="236"/>
      <c r="D327" s="235"/>
      <c r="E327" s="235"/>
      <c r="F327" s="235"/>
      <c r="G327" s="235"/>
      <c r="H327" s="235"/>
      <c r="I327" s="235"/>
      <c r="J327" s="235"/>
      <c r="K327" s="235"/>
      <c r="L327" s="235"/>
      <c r="M327" s="235"/>
      <c r="N327" s="235"/>
      <c r="O327" s="235"/>
      <c r="P327" s="235"/>
      <c r="Q327" s="235"/>
      <c r="R327" s="235"/>
      <c r="S327" s="235"/>
      <c r="T327" s="235"/>
      <c r="U327" s="235"/>
      <c r="V327" s="235"/>
    </row>
    <row r="328" spans="1:22" ht="14.25" customHeight="1" x14ac:dyDescent="0.2">
      <c r="A328" s="235"/>
      <c r="B328" s="235"/>
      <c r="C328" s="236"/>
      <c r="D328" s="235"/>
      <c r="E328" s="235"/>
      <c r="F328" s="235"/>
      <c r="G328" s="235"/>
      <c r="H328" s="235"/>
      <c r="I328" s="235"/>
      <c r="J328" s="235"/>
      <c r="K328" s="235"/>
      <c r="L328" s="235"/>
      <c r="M328" s="235"/>
      <c r="N328" s="235"/>
      <c r="O328" s="235"/>
      <c r="P328" s="235"/>
      <c r="Q328" s="235"/>
      <c r="R328" s="235"/>
      <c r="S328" s="235"/>
      <c r="T328" s="235"/>
      <c r="U328" s="235"/>
      <c r="V328" s="235"/>
    </row>
    <row r="329" spans="1:22" ht="14.25" customHeight="1" x14ac:dyDescent="0.2">
      <c r="A329" s="235"/>
      <c r="B329" s="235"/>
      <c r="C329" s="236"/>
      <c r="D329" s="235"/>
      <c r="E329" s="235"/>
      <c r="F329" s="235"/>
      <c r="G329" s="235"/>
      <c r="H329" s="235"/>
      <c r="I329" s="235"/>
      <c r="J329" s="235"/>
      <c r="K329" s="235"/>
      <c r="L329" s="235"/>
      <c r="M329" s="235"/>
      <c r="N329" s="235"/>
      <c r="O329" s="235"/>
      <c r="P329" s="235"/>
      <c r="Q329" s="235"/>
      <c r="R329" s="235"/>
      <c r="S329" s="235"/>
      <c r="T329" s="235"/>
      <c r="U329" s="235"/>
      <c r="V329" s="235"/>
    </row>
    <row r="330" spans="1:22" ht="14.25" customHeight="1" x14ac:dyDescent="0.2">
      <c r="A330" s="235"/>
      <c r="B330" s="235"/>
      <c r="C330" s="236"/>
      <c r="D330" s="235"/>
      <c r="E330" s="235"/>
      <c r="F330" s="235"/>
      <c r="G330" s="235"/>
      <c r="H330" s="235"/>
      <c r="I330" s="235"/>
      <c r="J330" s="235"/>
      <c r="K330" s="235"/>
      <c r="L330" s="235"/>
      <c r="M330" s="235"/>
      <c r="N330" s="235"/>
      <c r="O330" s="235"/>
      <c r="P330" s="235"/>
      <c r="Q330" s="235"/>
      <c r="R330" s="235"/>
      <c r="S330" s="235"/>
      <c r="T330" s="235"/>
      <c r="U330" s="235"/>
      <c r="V330" s="235"/>
    </row>
    <row r="331" spans="1:22" ht="14.25" customHeight="1" x14ac:dyDescent="0.2">
      <c r="A331" s="235"/>
      <c r="B331" s="235"/>
      <c r="C331" s="236"/>
      <c r="D331" s="235"/>
      <c r="E331" s="235"/>
      <c r="F331" s="235"/>
      <c r="G331" s="235"/>
      <c r="H331" s="235"/>
      <c r="I331" s="235"/>
      <c r="J331" s="235"/>
      <c r="K331" s="235"/>
      <c r="L331" s="235"/>
      <c r="M331" s="235"/>
      <c r="N331" s="235"/>
      <c r="O331" s="235"/>
      <c r="P331" s="235"/>
      <c r="Q331" s="235"/>
      <c r="R331" s="235"/>
      <c r="S331" s="235"/>
      <c r="T331" s="235"/>
      <c r="U331" s="235"/>
      <c r="V331" s="235"/>
    </row>
    <row r="332" spans="1:22" ht="14.25" customHeight="1" x14ac:dyDescent="0.2">
      <c r="A332" s="235"/>
      <c r="B332" s="235"/>
      <c r="C332" s="236"/>
      <c r="D332" s="235"/>
      <c r="E332" s="235"/>
      <c r="F332" s="235"/>
      <c r="G332" s="235"/>
      <c r="H332" s="235"/>
      <c r="I332" s="235"/>
      <c r="J332" s="235"/>
      <c r="K332" s="235"/>
      <c r="L332" s="235"/>
      <c r="M332" s="235"/>
      <c r="N332" s="235"/>
      <c r="O332" s="235"/>
      <c r="P332" s="235"/>
      <c r="Q332" s="235"/>
      <c r="R332" s="235"/>
      <c r="S332" s="235"/>
      <c r="T332" s="235"/>
      <c r="U332" s="235"/>
      <c r="V332" s="235"/>
    </row>
    <row r="333" spans="1:22" ht="14.25" customHeight="1" x14ac:dyDescent="0.2">
      <c r="A333" s="235"/>
      <c r="B333" s="235"/>
      <c r="C333" s="236"/>
      <c r="D333" s="235"/>
      <c r="E333" s="235"/>
      <c r="F333" s="235"/>
      <c r="G333" s="235"/>
      <c r="H333" s="235"/>
      <c r="I333" s="235"/>
      <c r="J333" s="235"/>
      <c r="K333" s="235"/>
      <c r="L333" s="235"/>
      <c r="M333" s="235"/>
      <c r="N333" s="235"/>
      <c r="O333" s="235"/>
      <c r="P333" s="235"/>
      <c r="Q333" s="235"/>
      <c r="R333" s="235"/>
      <c r="S333" s="235"/>
      <c r="T333" s="235"/>
      <c r="U333" s="235"/>
      <c r="V333" s="235"/>
    </row>
    <row r="334" spans="1:22" ht="14.25" customHeight="1" x14ac:dyDescent="0.2">
      <c r="A334" s="235"/>
      <c r="B334" s="235"/>
      <c r="C334" s="236"/>
      <c r="D334" s="235"/>
      <c r="E334" s="235"/>
      <c r="F334" s="235"/>
      <c r="G334" s="235"/>
      <c r="H334" s="235"/>
      <c r="I334" s="235"/>
      <c r="J334" s="235"/>
      <c r="K334" s="235"/>
      <c r="L334" s="235"/>
      <c r="M334" s="235"/>
      <c r="N334" s="235"/>
      <c r="O334" s="235"/>
      <c r="P334" s="235"/>
      <c r="Q334" s="235"/>
      <c r="R334" s="235"/>
      <c r="S334" s="235"/>
      <c r="T334" s="235"/>
      <c r="U334" s="235"/>
      <c r="V334" s="235"/>
    </row>
    <row r="335" spans="1:22" ht="14.25" customHeight="1" x14ac:dyDescent="0.2">
      <c r="A335" s="235"/>
      <c r="B335" s="235"/>
      <c r="C335" s="236"/>
      <c r="D335" s="235"/>
      <c r="E335" s="235"/>
      <c r="F335" s="235"/>
      <c r="G335" s="235"/>
      <c r="H335" s="235"/>
      <c r="I335" s="235"/>
      <c r="J335" s="235"/>
      <c r="K335" s="235"/>
      <c r="L335" s="235"/>
      <c r="M335" s="235"/>
      <c r="N335" s="235"/>
      <c r="O335" s="235"/>
      <c r="P335" s="235"/>
      <c r="Q335" s="235"/>
      <c r="R335" s="235"/>
      <c r="S335" s="235"/>
      <c r="T335" s="235"/>
      <c r="U335" s="235"/>
      <c r="V335" s="235"/>
    </row>
    <row r="336" spans="1:22" ht="14.25" customHeight="1" x14ac:dyDescent="0.2">
      <c r="A336" s="235"/>
      <c r="B336" s="235"/>
      <c r="C336" s="236"/>
      <c r="D336" s="235"/>
      <c r="E336" s="235"/>
      <c r="F336" s="235"/>
      <c r="G336" s="235"/>
      <c r="H336" s="235"/>
      <c r="I336" s="235"/>
      <c r="J336" s="235"/>
      <c r="K336" s="235"/>
      <c r="L336" s="235"/>
      <c r="M336" s="235"/>
      <c r="N336" s="235"/>
      <c r="O336" s="235"/>
      <c r="P336" s="235"/>
      <c r="Q336" s="235"/>
      <c r="R336" s="235"/>
      <c r="S336" s="235"/>
      <c r="T336" s="235"/>
      <c r="U336" s="235"/>
      <c r="V336" s="235"/>
    </row>
    <row r="337" spans="1:22" ht="14.25" customHeight="1" x14ac:dyDescent="0.2">
      <c r="A337" s="235"/>
      <c r="B337" s="235"/>
      <c r="C337" s="236"/>
      <c r="D337" s="235"/>
      <c r="E337" s="235"/>
      <c r="F337" s="235"/>
      <c r="G337" s="235"/>
      <c r="H337" s="235"/>
      <c r="I337" s="235"/>
      <c r="J337" s="235"/>
      <c r="K337" s="235"/>
      <c r="L337" s="235"/>
      <c r="M337" s="235"/>
      <c r="N337" s="235"/>
      <c r="O337" s="235"/>
      <c r="P337" s="235"/>
      <c r="Q337" s="235"/>
      <c r="R337" s="235"/>
      <c r="S337" s="235"/>
      <c r="T337" s="235"/>
      <c r="U337" s="235"/>
      <c r="V337" s="235"/>
    </row>
    <row r="338" spans="1:22" ht="14.25" customHeight="1" x14ac:dyDescent="0.2">
      <c r="A338" s="235"/>
      <c r="B338" s="235"/>
      <c r="C338" s="236"/>
      <c r="D338" s="235"/>
      <c r="E338" s="235"/>
      <c r="F338" s="235"/>
      <c r="G338" s="235"/>
      <c r="H338" s="235"/>
      <c r="I338" s="235"/>
      <c r="J338" s="235"/>
      <c r="K338" s="235"/>
      <c r="L338" s="235"/>
      <c r="M338" s="235"/>
      <c r="N338" s="235"/>
      <c r="O338" s="235"/>
      <c r="P338" s="235"/>
      <c r="Q338" s="235"/>
      <c r="R338" s="235"/>
      <c r="S338" s="235"/>
      <c r="T338" s="235"/>
      <c r="U338" s="235"/>
      <c r="V338" s="235"/>
    </row>
    <row r="339" spans="1:22" ht="14.25" customHeight="1" x14ac:dyDescent="0.2">
      <c r="A339" s="235"/>
      <c r="B339" s="235"/>
      <c r="C339" s="236"/>
      <c r="D339" s="235"/>
      <c r="E339" s="235"/>
      <c r="F339" s="235"/>
      <c r="G339" s="235"/>
      <c r="H339" s="235"/>
      <c r="I339" s="235"/>
      <c r="J339" s="235"/>
      <c r="K339" s="235"/>
      <c r="L339" s="235"/>
      <c r="M339" s="235"/>
      <c r="N339" s="235"/>
      <c r="O339" s="235"/>
      <c r="P339" s="235"/>
      <c r="Q339" s="235"/>
      <c r="R339" s="235"/>
      <c r="S339" s="235"/>
      <c r="T339" s="235"/>
      <c r="U339" s="235"/>
      <c r="V339" s="235"/>
    </row>
    <row r="340" spans="1:22" ht="14.25" customHeight="1" x14ac:dyDescent="0.2">
      <c r="A340" s="235"/>
      <c r="B340" s="235"/>
      <c r="C340" s="236"/>
      <c r="D340" s="235"/>
      <c r="E340" s="235"/>
      <c r="F340" s="235"/>
      <c r="G340" s="235"/>
      <c r="H340" s="235"/>
      <c r="I340" s="235"/>
      <c r="J340" s="235"/>
      <c r="K340" s="235"/>
      <c r="L340" s="235"/>
      <c r="M340" s="235"/>
      <c r="N340" s="235"/>
      <c r="O340" s="235"/>
      <c r="P340" s="235"/>
      <c r="Q340" s="235"/>
      <c r="R340" s="235"/>
      <c r="S340" s="235"/>
      <c r="T340" s="235"/>
      <c r="U340" s="235"/>
      <c r="V340" s="235"/>
    </row>
    <row r="341" spans="1:22" ht="14.25" customHeight="1" x14ac:dyDescent="0.2">
      <c r="A341" s="235"/>
      <c r="B341" s="235"/>
      <c r="C341" s="236"/>
      <c r="D341" s="235"/>
      <c r="E341" s="235"/>
      <c r="F341" s="235"/>
      <c r="G341" s="235"/>
      <c r="H341" s="235"/>
      <c r="I341" s="235"/>
      <c r="J341" s="235"/>
      <c r="K341" s="235"/>
      <c r="L341" s="235"/>
      <c r="M341" s="235"/>
      <c r="N341" s="235"/>
      <c r="O341" s="235"/>
      <c r="P341" s="235"/>
      <c r="Q341" s="235"/>
      <c r="R341" s="235"/>
      <c r="S341" s="235"/>
      <c r="T341" s="235"/>
      <c r="U341" s="235"/>
      <c r="V341" s="235"/>
    </row>
    <row r="342" spans="1:22" ht="14.25" customHeight="1" x14ac:dyDescent="0.2">
      <c r="A342" s="235"/>
      <c r="B342" s="235"/>
      <c r="C342" s="236"/>
      <c r="D342" s="235"/>
      <c r="E342" s="235"/>
      <c r="F342" s="235"/>
      <c r="G342" s="235"/>
      <c r="H342" s="235"/>
      <c r="I342" s="235"/>
      <c r="J342" s="235"/>
      <c r="K342" s="235"/>
      <c r="L342" s="235"/>
      <c r="M342" s="235"/>
      <c r="N342" s="235"/>
      <c r="O342" s="235"/>
      <c r="P342" s="235"/>
      <c r="Q342" s="235"/>
      <c r="R342" s="235"/>
      <c r="S342" s="235"/>
      <c r="T342" s="235"/>
      <c r="U342" s="235"/>
      <c r="V342" s="235"/>
    </row>
    <row r="343" spans="1:22" ht="14.25" customHeight="1" x14ac:dyDescent="0.2">
      <c r="A343" s="235"/>
      <c r="B343" s="235"/>
      <c r="C343" s="236"/>
      <c r="D343" s="235"/>
      <c r="E343" s="235"/>
      <c r="F343" s="235"/>
      <c r="G343" s="235"/>
      <c r="H343" s="235"/>
      <c r="I343" s="235"/>
      <c r="J343" s="235"/>
      <c r="K343" s="235"/>
      <c r="L343" s="235"/>
      <c r="M343" s="235"/>
      <c r="N343" s="235"/>
      <c r="O343" s="235"/>
      <c r="P343" s="235"/>
      <c r="Q343" s="235"/>
      <c r="R343" s="235"/>
      <c r="S343" s="235"/>
      <c r="T343" s="235"/>
      <c r="U343" s="235"/>
      <c r="V343" s="235"/>
    </row>
    <row r="344" spans="1:22" ht="14.25" customHeight="1" x14ac:dyDescent="0.2">
      <c r="A344" s="235"/>
      <c r="B344" s="235"/>
      <c r="C344" s="236"/>
      <c r="D344" s="235"/>
      <c r="E344" s="235"/>
      <c r="F344" s="235"/>
      <c r="G344" s="235"/>
      <c r="H344" s="235"/>
      <c r="I344" s="235"/>
      <c r="J344" s="235"/>
      <c r="K344" s="235"/>
      <c r="L344" s="235"/>
      <c r="M344" s="235"/>
      <c r="N344" s="235"/>
      <c r="O344" s="235"/>
      <c r="P344" s="235"/>
      <c r="Q344" s="235"/>
      <c r="R344" s="235"/>
      <c r="S344" s="235"/>
      <c r="T344" s="235"/>
      <c r="U344" s="235"/>
      <c r="V344" s="235"/>
    </row>
    <row r="345" spans="1:22" ht="14.25" customHeight="1" x14ac:dyDescent="0.2">
      <c r="A345" s="235"/>
      <c r="B345" s="235"/>
      <c r="C345" s="236"/>
      <c r="D345" s="235"/>
      <c r="E345" s="235"/>
      <c r="F345" s="235"/>
      <c r="G345" s="235"/>
      <c r="H345" s="235"/>
      <c r="I345" s="235"/>
      <c r="J345" s="235"/>
      <c r="K345" s="235"/>
      <c r="L345" s="235"/>
      <c r="M345" s="235"/>
      <c r="N345" s="235"/>
      <c r="O345" s="235"/>
      <c r="P345" s="235"/>
      <c r="Q345" s="235"/>
      <c r="R345" s="235"/>
      <c r="S345" s="235"/>
      <c r="T345" s="235"/>
      <c r="U345" s="235"/>
      <c r="V345" s="235"/>
    </row>
    <row r="346" spans="1:22" ht="14.25" customHeight="1" x14ac:dyDescent="0.2">
      <c r="A346" s="235"/>
      <c r="B346" s="235"/>
      <c r="C346" s="236"/>
      <c r="D346" s="235"/>
      <c r="E346" s="235"/>
      <c r="F346" s="235"/>
      <c r="G346" s="235"/>
      <c r="H346" s="235"/>
      <c r="I346" s="235"/>
      <c r="J346" s="235"/>
      <c r="K346" s="235"/>
      <c r="L346" s="235"/>
      <c r="M346" s="235"/>
      <c r="N346" s="235"/>
      <c r="O346" s="235"/>
      <c r="P346" s="235"/>
      <c r="Q346" s="235"/>
      <c r="R346" s="235"/>
      <c r="S346" s="235"/>
      <c r="T346" s="235"/>
      <c r="U346" s="235"/>
      <c r="V346" s="235"/>
    </row>
    <row r="347" spans="1:22" ht="14.25" customHeight="1" x14ac:dyDescent="0.2">
      <c r="A347" s="235"/>
      <c r="B347" s="235"/>
      <c r="C347" s="236"/>
      <c r="D347" s="235"/>
      <c r="E347" s="235"/>
      <c r="F347" s="235"/>
      <c r="G347" s="235"/>
      <c r="H347" s="235"/>
      <c r="I347" s="235"/>
      <c r="J347" s="235"/>
      <c r="K347" s="235"/>
      <c r="L347" s="235"/>
      <c r="M347" s="235"/>
      <c r="N347" s="235"/>
      <c r="O347" s="235"/>
      <c r="P347" s="235"/>
      <c r="Q347" s="235"/>
      <c r="R347" s="235"/>
      <c r="S347" s="235"/>
      <c r="T347" s="235"/>
      <c r="U347" s="235"/>
      <c r="V347" s="235"/>
    </row>
    <row r="348" spans="1:22" ht="14.25" customHeight="1" x14ac:dyDescent="0.2">
      <c r="A348" s="235"/>
      <c r="B348" s="235"/>
      <c r="C348" s="236"/>
      <c r="D348" s="235"/>
      <c r="E348" s="235"/>
      <c r="F348" s="235"/>
      <c r="G348" s="235"/>
      <c r="H348" s="235"/>
      <c r="I348" s="235"/>
      <c r="J348" s="235"/>
      <c r="K348" s="235"/>
      <c r="L348" s="235"/>
      <c r="M348" s="235"/>
      <c r="N348" s="235"/>
      <c r="O348" s="235"/>
      <c r="P348" s="235"/>
      <c r="Q348" s="235"/>
      <c r="R348" s="235"/>
      <c r="S348" s="235"/>
      <c r="T348" s="235"/>
      <c r="U348" s="235"/>
      <c r="V348" s="235"/>
    </row>
    <row r="349" spans="1:22" ht="14.25" customHeight="1" x14ac:dyDescent="0.2">
      <c r="A349" s="235"/>
      <c r="B349" s="235"/>
      <c r="C349" s="236"/>
      <c r="D349" s="235"/>
      <c r="E349" s="235"/>
      <c r="F349" s="235"/>
      <c r="G349" s="235"/>
      <c r="H349" s="235"/>
      <c r="I349" s="235"/>
      <c r="J349" s="235"/>
      <c r="K349" s="235"/>
      <c r="L349" s="235"/>
      <c r="M349" s="235"/>
      <c r="N349" s="235"/>
      <c r="O349" s="235"/>
      <c r="P349" s="235"/>
      <c r="Q349" s="235"/>
      <c r="R349" s="235"/>
      <c r="S349" s="235"/>
      <c r="T349" s="235"/>
      <c r="U349" s="235"/>
      <c r="V349" s="235"/>
    </row>
    <row r="350" spans="1:22" ht="14.25" customHeight="1" x14ac:dyDescent="0.2">
      <c r="A350" s="235"/>
      <c r="B350" s="235"/>
      <c r="C350" s="236"/>
      <c r="D350" s="235"/>
      <c r="E350" s="235"/>
      <c r="F350" s="235"/>
      <c r="G350" s="235"/>
      <c r="H350" s="235"/>
      <c r="I350" s="235"/>
      <c r="J350" s="235"/>
      <c r="K350" s="235"/>
      <c r="L350" s="235"/>
      <c r="M350" s="235"/>
      <c r="N350" s="235"/>
      <c r="O350" s="235"/>
      <c r="P350" s="235"/>
      <c r="Q350" s="235"/>
      <c r="R350" s="235"/>
      <c r="S350" s="235"/>
      <c r="T350" s="235"/>
      <c r="U350" s="235"/>
      <c r="V350" s="235"/>
    </row>
    <row r="351" spans="1:22" ht="14.25" customHeight="1" x14ac:dyDescent="0.2">
      <c r="A351" s="235"/>
      <c r="B351" s="235"/>
      <c r="C351" s="236"/>
      <c r="D351" s="235"/>
      <c r="E351" s="235"/>
      <c r="F351" s="235"/>
      <c r="G351" s="235"/>
      <c r="H351" s="235"/>
      <c r="I351" s="235"/>
      <c r="J351" s="235"/>
      <c r="K351" s="235"/>
      <c r="L351" s="235"/>
      <c r="M351" s="235"/>
      <c r="N351" s="235"/>
      <c r="O351" s="235"/>
      <c r="P351" s="235"/>
      <c r="Q351" s="235"/>
      <c r="R351" s="235"/>
      <c r="S351" s="235"/>
      <c r="T351" s="235"/>
      <c r="U351" s="235"/>
      <c r="V351" s="235"/>
    </row>
    <row r="352" spans="1:22" ht="14.25" customHeight="1" x14ac:dyDescent="0.2">
      <c r="A352" s="235"/>
      <c r="B352" s="235"/>
      <c r="C352" s="236"/>
      <c r="D352" s="235"/>
      <c r="E352" s="235"/>
      <c r="F352" s="235"/>
      <c r="G352" s="235"/>
      <c r="H352" s="235"/>
      <c r="I352" s="235"/>
      <c r="J352" s="235"/>
      <c r="K352" s="235"/>
      <c r="L352" s="235"/>
      <c r="M352" s="235"/>
      <c r="N352" s="235"/>
      <c r="O352" s="235"/>
      <c r="P352" s="235"/>
      <c r="Q352" s="235"/>
      <c r="R352" s="235"/>
      <c r="S352" s="235"/>
      <c r="T352" s="235"/>
      <c r="U352" s="235"/>
      <c r="V352" s="235"/>
    </row>
    <row r="353" spans="1:22" ht="14.25" customHeight="1" x14ac:dyDescent="0.2">
      <c r="A353" s="235"/>
      <c r="B353" s="235"/>
      <c r="C353" s="236"/>
      <c r="D353" s="235"/>
      <c r="E353" s="235"/>
      <c r="F353" s="235"/>
      <c r="G353" s="235"/>
      <c r="H353" s="235"/>
      <c r="I353" s="235"/>
      <c r="J353" s="235"/>
      <c r="K353" s="235"/>
      <c r="L353" s="235"/>
      <c r="M353" s="235"/>
      <c r="N353" s="235"/>
      <c r="O353" s="235"/>
      <c r="P353" s="235"/>
      <c r="Q353" s="235"/>
      <c r="R353" s="235"/>
      <c r="S353" s="235"/>
      <c r="T353" s="235"/>
      <c r="U353" s="235"/>
      <c r="V353" s="235"/>
    </row>
    <row r="354" spans="1:22" ht="14.25" customHeight="1" x14ac:dyDescent="0.2">
      <c r="A354" s="235"/>
      <c r="B354" s="235"/>
      <c r="C354" s="236"/>
      <c r="D354" s="235"/>
      <c r="E354" s="235"/>
      <c r="F354" s="235"/>
      <c r="G354" s="235"/>
      <c r="H354" s="235"/>
      <c r="I354" s="235"/>
      <c r="J354" s="235"/>
      <c r="K354" s="235"/>
      <c r="L354" s="235"/>
      <c r="M354" s="235"/>
      <c r="N354" s="235"/>
      <c r="O354" s="235"/>
      <c r="P354" s="235"/>
      <c r="Q354" s="235"/>
      <c r="R354" s="235"/>
      <c r="S354" s="235"/>
      <c r="T354" s="235"/>
      <c r="U354" s="235"/>
      <c r="V354" s="235"/>
    </row>
    <row r="355" spans="1:22" ht="14.25" customHeight="1" x14ac:dyDescent="0.2">
      <c r="A355" s="235"/>
      <c r="B355" s="235"/>
      <c r="C355" s="236"/>
      <c r="D355" s="235"/>
      <c r="E355" s="235"/>
      <c r="F355" s="235"/>
      <c r="G355" s="235"/>
      <c r="H355" s="235"/>
      <c r="I355" s="235"/>
      <c r="J355" s="235"/>
      <c r="K355" s="235"/>
      <c r="L355" s="235"/>
      <c r="M355" s="235"/>
      <c r="N355" s="235"/>
      <c r="O355" s="235"/>
      <c r="P355" s="235"/>
      <c r="Q355" s="235"/>
      <c r="R355" s="235"/>
      <c r="S355" s="235"/>
      <c r="T355" s="235"/>
      <c r="U355" s="235"/>
      <c r="V355" s="235"/>
    </row>
    <row r="356" spans="1:22" ht="14.25" customHeight="1" x14ac:dyDescent="0.2">
      <c r="A356" s="235"/>
      <c r="B356" s="235"/>
      <c r="C356" s="236"/>
      <c r="D356" s="235"/>
      <c r="E356" s="235"/>
      <c r="F356" s="235"/>
      <c r="G356" s="235"/>
      <c r="H356" s="235"/>
      <c r="I356" s="235"/>
      <c r="J356" s="235"/>
      <c r="K356" s="235"/>
      <c r="L356" s="235"/>
      <c r="M356" s="235"/>
      <c r="N356" s="235"/>
      <c r="O356" s="235"/>
      <c r="P356" s="235"/>
      <c r="Q356" s="235"/>
      <c r="R356" s="235"/>
      <c r="S356" s="235"/>
      <c r="T356" s="235"/>
      <c r="U356" s="235"/>
      <c r="V356" s="235"/>
    </row>
    <row r="357" spans="1:22" ht="14.25" customHeight="1" x14ac:dyDescent="0.2">
      <c r="A357" s="235"/>
      <c r="B357" s="235"/>
      <c r="C357" s="236"/>
      <c r="D357" s="235"/>
      <c r="E357" s="235"/>
      <c r="F357" s="235"/>
      <c r="G357" s="235"/>
      <c r="H357" s="235"/>
      <c r="I357" s="235"/>
      <c r="J357" s="235"/>
      <c r="K357" s="235"/>
      <c r="L357" s="235"/>
      <c r="M357" s="235"/>
      <c r="N357" s="235"/>
      <c r="O357" s="235"/>
      <c r="P357" s="235"/>
      <c r="Q357" s="235"/>
      <c r="R357" s="235"/>
      <c r="S357" s="235"/>
      <c r="T357" s="235"/>
      <c r="U357" s="235"/>
      <c r="V357" s="235"/>
    </row>
    <row r="358" spans="1:22" ht="14.25" customHeight="1" x14ac:dyDescent="0.2">
      <c r="A358" s="235"/>
      <c r="B358" s="235"/>
      <c r="C358" s="236"/>
      <c r="D358" s="235"/>
      <c r="E358" s="235"/>
      <c r="F358" s="235"/>
      <c r="G358" s="235"/>
      <c r="H358" s="235"/>
      <c r="I358" s="235"/>
      <c r="J358" s="235"/>
      <c r="K358" s="235"/>
      <c r="L358" s="235"/>
      <c r="M358" s="235"/>
      <c r="N358" s="235"/>
      <c r="O358" s="235"/>
      <c r="P358" s="235"/>
      <c r="Q358" s="235"/>
      <c r="R358" s="235"/>
      <c r="S358" s="235"/>
      <c r="T358" s="235"/>
      <c r="U358" s="235"/>
      <c r="V358" s="235"/>
    </row>
    <row r="359" spans="1:22" ht="14.25" customHeight="1" x14ac:dyDescent="0.2">
      <c r="A359" s="235"/>
      <c r="B359" s="235"/>
      <c r="C359" s="236"/>
      <c r="D359" s="235"/>
      <c r="E359" s="235"/>
      <c r="F359" s="235"/>
      <c r="G359" s="235"/>
      <c r="H359" s="235"/>
      <c r="I359" s="235"/>
      <c r="J359" s="235"/>
      <c r="K359" s="235"/>
      <c r="L359" s="235"/>
      <c r="M359" s="235"/>
      <c r="N359" s="235"/>
      <c r="O359" s="235"/>
      <c r="P359" s="235"/>
      <c r="Q359" s="235"/>
      <c r="R359" s="235"/>
      <c r="S359" s="235"/>
      <c r="T359" s="235"/>
      <c r="U359" s="235"/>
      <c r="V359" s="235"/>
    </row>
    <row r="360" spans="1:22" ht="14.25" customHeight="1" x14ac:dyDescent="0.2">
      <c r="A360" s="235"/>
      <c r="B360" s="235"/>
      <c r="C360" s="236"/>
      <c r="D360" s="235"/>
      <c r="E360" s="235"/>
      <c r="F360" s="235"/>
      <c r="G360" s="235"/>
      <c r="H360" s="235"/>
      <c r="I360" s="235"/>
      <c r="J360" s="235"/>
      <c r="K360" s="235"/>
      <c r="L360" s="235"/>
      <c r="M360" s="235"/>
      <c r="N360" s="235"/>
      <c r="O360" s="235"/>
      <c r="P360" s="235"/>
      <c r="Q360" s="235"/>
      <c r="R360" s="235"/>
      <c r="S360" s="235"/>
      <c r="T360" s="235"/>
      <c r="U360" s="235"/>
      <c r="V360" s="235"/>
    </row>
    <row r="361" spans="1:22" ht="14.25" customHeight="1" x14ac:dyDescent="0.2">
      <c r="A361" s="235"/>
      <c r="B361" s="235"/>
      <c r="C361" s="236"/>
      <c r="D361" s="235"/>
      <c r="E361" s="235"/>
      <c r="F361" s="235"/>
      <c r="G361" s="235"/>
      <c r="H361" s="235"/>
      <c r="I361" s="235"/>
      <c r="J361" s="235"/>
      <c r="K361" s="235"/>
      <c r="L361" s="235"/>
      <c r="M361" s="235"/>
      <c r="N361" s="235"/>
      <c r="O361" s="235"/>
      <c r="P361" s="235"/>
      <c r="Q361" s="235"/>
      <c r="R361" s="235"/>
      <c r="S361" s="235"/>
      <c r="T361" s="235"/>
      <c r="U361" s="235"/>
      <c r="V361" s="235"/>
    </row>
    <row r="362" spans="1:22" ht="14.25" customHeight="1" x14ac:dyDescent="0.2">
      <c r="A362" s="235"/>
      <c r="B362" s="235"/>
      <c r="C362" s="236"/>
      <c r="D362" s="235"/>
      <c r="E362" s="235"/>
      <c r="F362" s="235"/>
      <c r="G362" s="235"/>
      <c r="H362" s="235"/>
      <c r="I362" s="235"/>
      <c r="J362" s="235"/>
      <c r="K362" s="235"/>
      <c r="L362" s="235"/>
      <c r="M362" s="235"/>
      <c r="N362" s="235"/>
      <c r="O362" s="235"/>
      <c r="P362" s="235"/>
      <c r="Q362" s="235"/>
      <c r="R362" s="235"/>
      <c r="S362" s="235"/>
      <c r="T362" s="235"/>
      <c r="U362" s="235"/>
      <c r="V362" s="235"/>
    </row>
    <row r="363" spans="1:22" ht="14.25" customHeight="1" x14ac:dyDescent="0.2">
      <c r="A363" s="235"/>
      <c r="B363" s="235"/>
      <c r="C363" s="236"/>
      <c r="D363" s="235"/>
      <c r="E363" s="235"/>
      <c r="F363" s="235"/>
      <c r="G363" s="235"/>
      <c r="H363" s="235"/>
      <c r="I363" s="235"/>
      <c r="J363" s="235"/>
      <c r="K363" s="235"/>
      <c r="L363" s="235"/>
      <c r="M363" s="235"/>
      <c r="N363" s="235"/>
      <c r="O363" s="235"/>
      <c r="P363" s="235"/>
      <c r="Q363" s="235"/>
      <c r="R363" s="235"/>
      <c r="S363" s="235"/>
      <c r="T363" s="235"/>
      <c r="U363" s="235"/>
      <c r="V363" s="235"/>
    </row>
    <row r="364" spans="1:22" ht="14.25" customHeight="1" x14ac:dyDescent="0.2">
      <c r="A364" s="235"/>
      <c r="B364" s="235"/>
      <c r="C364" s="236"/>
      <c r="D364" s="235"/>
      <c r="E364" s="235"/>
      <c r="F364" s="235"/>
      <c r="G364" s="235"/>
      <c r="H364" s="235"/>
      <c r="I364" s="235"/>
      <c r="J364" s="235"/>
      <c r="K364" s="235"/>
      <c r="L364" s="235"/>
      <c r="M364" s="235"/>
      <c r="N364" s="235"/>
      <c r="O364" s="235"/>
      <c r="P364" s="235"/>
      <c r="Q364" s="235"/>
      <c r="R364" s="235"/>
      <c r="S364" s="235"/>
      <c r="T364" s="235"/>
      <c r="U364" s="235"/>
      <c r="V364" s="235"/>
    </row>
    <row r="365" spans="1:22" ht="14.25" customHeight="1" x14ac:dyDescent="0.2">
      <c r="A365" s="235"/>
      <c r="B365" s="235"/>
      <c r="C365" s="236"/>
      <c r="D365" s="235"/>
      <c r="E365" s="235"/>
      <c r="F365" s="235"/>
      <c r="G365" s="235"/>
      <c r="H365" s="235"/>
      <c r="I365" s="235"/>
      <c r="J365" s="235"/>
      <c r="K365" s="235"/>
      <c r="L365" s="235"/>
      <c r="M365" s="235"/>
      <c r="N365" s="235"/>
      <c r="O365" s="235"/>
      <c r="P365" s="235"/>
      <c r="Q365" s="235"/>
      <c r="R365" s="235"/>
      <c r="S365" s="235"/>
      <c r="T365" s="235"/>
      <c r="U365" s="235"/>
      <c r="V365" s="235"/>
    </row>
    <row r="366" spans="1:22" ht="14.25" customHeight="1" x14ac:dyDescent="0.2">
      <c r="A366" s="235"/>
      <c r="B366" s="235"/>
      <c r="C366" s="236"/>
      <c r="D366" s="235"/>
      <c r="E366" s="235"/>
      <c r="F366" s="235"/>
      <c r="G366" s="235"/>
      <c r="H366" s="235"/>
      <c r="I366" s="235"/>
      <c r="J366" s="235"/>
      <c r="K366" s="235"/>
      <c r="L366" s="235"/>
      <c r="M366" s="235"/>
      <c r="N366" s="235"/>
      <c r="O366" s="235"/>
      <c r="P366" s="235"/>
      <c r="Q366" s="235"/>
      <c r="R366" s="235"/>
      <c r="S366" s="235"/>
      <c r="T366" s="235"/>
      <c r="U366" s="235"/>
      <c r="V366" s="235"/>
    </row>
    <row r="367" spans="1:22" ht="14.25" customHeight="1" x14ac:dyDescent="0.2">
      <c r="A367" s="235"/>
      <c r="B367" s="235"/>
      <c r="C367" s="236"/>
      <c r="D367" s="235"/>
      <c r="E367" s="235"/>
      <c r="F367" s="235"/>
      <c r="G367" s="235"/>
      <c r="H367" s="235"/>
      <c r="I367" s="235"/>
      <c r="J367" s="235"/>
      <c r="K367" s="235"/>
      <c r="L367" s="235"/>
      <c r="M367" s="235"/>
      <c r="N367" s="235"/>
      <c r="O367" s="235"/>
      <c r="P367" s="235"/>
      <c r="Q367" s="235"/>
      <c r="R367" s="235"/>
      <c r="S367" s="235"/>
      <c r="T367" s="235"/>
      <c r="U367" s="235"/>
      <c r="V367" s="235"/>
    </row>
    <row r="368" spans="1:22" ht="14.25" customHeight="1" x14ac:dyDescent="0.2">
      <c r="A368" s="235"/>
      <c r="B368" s="235"/>
      <c r="C368" s="236"/>
      <c r="D368" s="235"/>
      <c r="E368" s="235"/>
      <c r="F368" s="235"/>
      <c r="G368" s="235"/>
      <c r="H368" s="235"/>
      <c r="I368" s="235"/>
      <c r="J368" s="235"/>
      <c r="K368" s="235"/>
      <c r="L368" s="235"/>
      <c r="M368" s="235"/>
      <c r="N368" s="235"/>
      <c r="O368" s="235"/>
      <c r="P368" s="235"/>
      <c r="Q368" s="235"/>
      <c r="R368" s="235"/>
      <c r="S368" s="235"/>
      <c r="T368" s="235"/>
      <c r="U368" s="235"/>
      <c r="V368" s="235"/>
    </row>
    <row r="369" spans="1:22" ht="14.25" customHeight="1" x14ac:dyDescent="0.2">
      <c r="A369" s="235"/>
      <c r="B369" s="235"/>
      <c r="C369" s="236"/>
      <c r="D369" s="235"/>
      <c r="E369" s="235"/>
      <c r="F369" s="235"/>
      <c r="G369" s="235"/>
      <c r="H369" s="235"/>
      <c r="I369" s="235"/>
      <c r="J369" s="235"/>
      <c r="K369" s="235"/>
      <c r="L369" s="235"/>
      <c r="M369" s="235"/>
      <c r="N369" s="235"/>
      <c r="O369" s="235"/>
      <c r="P369" s="235"/>
      <c r="Q369" s="235"/>
      <c r="R369" s="235"/>
      <c r="S369" s="235"/>
      <c r="T369" s="235"/>
      <c r="U369" s="235"/>
      <c r="V369" s="235"/>
    </row>
    <row r="370" spans="1:22" ht="14.25" customHeight="1" x14ac:dyDescent="0.2">
      <c r="A370" s="235"/>
      <c r="B370" s="235"/>
      <c r="C370" s="236"/>
      <c r="D370" s="235"/>
      <c r="E370" s="235"/>
      <c r="F370" s="235"/>
      <c r="G370" s="235"/>
      <c r="H370" s="235"/>
      <c r="I370" s="235"/>
      <c r="J370" s="235"/>
      <c r="K370" s="235"/>
      <c r="L370" s="235"/>
      <c r="M370" s="235"/>
      <c r="N370" s="235"/>
      <c r="O370" s="235"/>
      <c r="P370" s="235"/>
      <c r="Q370" s="235"/>
      <c r="R370" s="235"/>
      <c r="S370" s="235"/>
      <c r="T370" s="235"/>
      <c r="U370" s="235"/>
      <c r="V370" s="235"/>
    </row>
    <row r="371" spans="1:22" ht="14.25" customHeight="1" x14ac:dyDescent="0.2">
      <c r="A371" s="235"/>
      <c r="B371" s="235"/>
      <c r="C371" s="236"/>
      <c r="D371" s="235"/>
      <c r="E371" s="235"/>
      <c r="F371" s="235"/>
      <c r="G371" s="235"/>
      <c r="H371" s="235"/>
      <c r="I371" s="235"/>
      <c r="J371" s="235"/>
      <c r="K371" s="235"/>
      <c r="L371" s="235"/>
      <c r="M371" s="235"/>
      <c r="N371" s="235"/>
      <c r="O371" s="235"/>
      <c r="P371" s="235"/>
      <c r="Q371" s="235"/>
      <c r="R371" s="235"/>
      <c r="S371" s="235"/>
      <c r="T371" s="235"/>
      <c r="U371" s="235"/>
      <c r="V371" s="235"/>
    </row>
    <row r="372" spans="1:22" ht="14.25" customHeight="1" x14ac:dyDescent="0.2">
      <c r="A372" s="235"/>
      <c r="B372" s="235"/>
      <c r="C372" s="236"/>
      <c r="D372" s="235"/>
      <c r="E372" s="235"/>
      <c r="F372" s="235"/>
      <c r="G372" s="235"/>
      <c r="H372" s="235"/>
      <c r="I372" s="235"/>
      <c r="J372" s="235"/>
      <c r="K372" s="235"/>
      <c r="L372" s="235"/>
      <c r="M372" s="235"/>
      <c r="N372" s="235"/>
      <c r="O372" s="235"/>
      <c r="P372" s="235"/>
      <c r="Q372" s="235"/>
      <c r="R372" s="235"/>
      <c r="S372" s="235"/>
      <c r="T372" s="235"/>
      <c r="U372" s="235"/>
      <c r="V372" s="235"/>
    </row>
    <row r="373" spans="1:22" ht="14.25" customHeight="1" x14ac:dyDescent="0.2">
      <c r="A373" s="235"/>
      <c r="B373" s="235"/>
      <c r="C373" s="236"/>
      <c r="D373" s="235"/>
      <c r="E373" s="235"/>
      <c r="F373" s="235"/>
      <c r="G373" s="235"/>
      <c r="H373" s="235"/>
      <c r="I373" s="235"/>
      <c r="J373" s="235"/>
      <c r="K373" s="235"/>
      <c r="L373" s="235"/>
      <c r="M373" s="235"/>
      <c r="N373" s="235"/>
      <c r="O373" s="235"/>
      <c r="P373" s="235"/>
      <c r="Q373" s="235"/>
      <c r="R373" s="235"/>
      <c r="S373" s="235"/>
      <c r="T373" s="235"/>
      <c r="U373" s="235"/>
      <c r="V373" s="235"/>
    </row>
    <row r="374" spans="1:22" ht="14.25" customHeight="1" x14ac:dyDescent="0.2">
      <c r="A374" s="235"/>
      <c r="B374" s="235"/>
      <c r="C374" s="236"/>
      <c r="D374" s="235"/>
      <c r="E374" s="235"/>
      <c r="F374" s="235"/>
      <c r="G374" s="235"/>
      <c r="H374" s="235"/>
      <c r="I374" s="235"/>
      <c r="J374" s="235"/>
      <c r="K374" s="235"/>
      <c r="L374" s="235"/>
      <c r="M374" s="235"/>
      <c r="N374" s="235"/>
      <c r="O374" s="235"/>
      <c r="P374" s="235"/>
      <c r="Q374" s="235"/>
      <c r="R374" s="235"/>
      <c r="S374" s="235"/>
      <c r="T374" s="235"/>
      <c r="U374" s="235"/>
      <c r="V374" s="235"/>
    </row>
    <row r="375" spans="1:22" ht="14.25" customHeight="1" x14ac:dyDescent="0.2">
      <c r="A375" s="235"/>
      <c r="B375" s="235"/>
      <c r="C375" s="236"/>
      <c r="D375" s="235"/>
      <c r="E375" s="235"/>
      <c r="F375" s="235"/>
      <c r="G375" s="235"/>
      <c r="H375" s="235"/>
      <c r="I375" s="235"/>
      <c r="J375" s="235"/>
      <c r="K375" s="235"/>
      <c r="L375" s="235"/>
      <c r="M375" s="235"/>
      <c r="N375" s="235"/>
      <c r="O375" s="235"/>
      <c r="P375" s="235"/>
      <c r="Q375" s="235"/>
      <c r="R375" s="235"/>
      <c r="S375" s="235"/>
      <c r="T375" s="235"/>
      <c r="U375" s="235"/>
      <c r="V375" s="235"/>
    </row>
    <row r="376" spans="1:22" ht="14.25" customHeight="1" x14ac:dyDescent="0.2">
      <c r="A376" s="235"/>
      <c r="B376" s="235"/>
      <c r="C376" s="236"/>
      <c r="D376" s="235"/>
      <c r="E376" s="235"/>
      <c r="F376" s="235"/>
      <c r="G376" s="235"/>
      <c r="H376" s="235"/>
      <c r="I376" s="235"/>
      <c r="J376" s="235"/>
      <c r="K376" s="235"/>
      <c r="L376" s="235"/>
      <c r="M376" s="235"/>
      <c r="N376" s="235"/>
      <c r="O376" s="235"/>
      <c r="P376" s="235"/>
      <c r="Q376" s="235"/>
      <c r="R376" s="235"/>
      <c r="S376" s="235"/>
      <c r="T376" s="235"/>
      <c r="U376" s="235"/>
      <c r="V376" s="235"/>
    </row>
    <row r="377" spans="1:22" ht="14.25" customHeight="1" x14ac:dyDescent="0.2">
      <c r="A377" s="235"/>
      <c r="B377" s="235"/>
      <c r="C377" s="236"/>
      <c r="D377" s="235"/>
      <c r="E377" s="235"/>
      <c r="F377" s="235"/>
      <c r="G377" s="235"/>
      <c r="H377" s="235"/>
      <c r="I377" s="235"/>
      <c r="J377" s="235"/>
      <c r="K377" s="235"/>
      <c r="L377" s="235"/>
      <c r="M377" s="235"/>
      <c r="N377" s="235"/>
      <c r="O377" s="235"/>
      <c r="P377" s="235"/>
      <c r="Q377" s="235"/>
      <c r="R377" s="235"/>
      <c r="S377" s="235"/>
      <c r="T377" s="235"/>
      <c r="U377" s="235"/>
      <c r="V377" s="235"/>
    </row>
    <row r="378" spans="1:22" ht="14.25" customHeight="1" x14ac:dyDescent="0.2">
      <c r="A378" s="235"/>
      <c r="B378" s="235"/>
      <c r="C378" s="236"/>
      <c r="D378" s="235"/>
      <c r="E378" s="235"/>
      <c r="F378" s="235"/>
      <c r="G378" s="235"/>
      <c r="H378" s="235"/>
      <c r="I378" s="235"/>
      <c r="J378" s="235"/>
      <c r="K378" s="235"/>
      <c r="L378" s="235"/>
      <c r="M378" s="235"/>
      <c r="N378" s="235"/>
      <c r="O378" s="235"/>
      <c r="P378" s="235"/>
      <c r="Q378" s="235"/>
      <c r="R378" s="235"/>
      <c r="S378" s="235"/>
      <c r="T378" s="235"/>
      <c r="U378" s="235"/>
      <c r="V378" s="235"/>
    </row>
    <row r="379" spans="1:22" ht="14.25" customHeight="1" x14ac:dyDescent="0.2">
      <c r="A379" s="235"/>
      <c r="B379" s="235"/>
      <c r="C379" s="236"/>
      <c r="D379" s="235"/>
      <c r="E379" s="235"/>
      <c r="F379" s="235"/>
      <c r="G379" s="235"/>
      <c r="H379" s="235"/>
      <c r="I379" s="235"/>
      <c r="J379" s="235"/>
      <c r="K379" s="235"/>
      <c r="L379" s="235"/>
      <c r="M379" s="235"/>
      <c r="N379" s="235"/>
      <c r="O379" s="235"/>
      <c r="P379" s="235"/>
      <c r="Q379" s="235"/>
      <c r="R379" s="235"/>
      <c r="S379" s="235"/>
      <c r="T379" s="235"/>
      <c r="U379" s="235"/>
      <c r="V379" s="235"/>
    </row>
    <row r="380" spans="1:22" ht="14.25" customHeight="1" x14ac:dyDescent="0.2">
      <c r="A380" s="235"/>
      <c r="B380" s="235"/>
      <c r="C380" s="236"/>
      <c r="D380" s="235"/>
      <c r="E380" s="235"/>
      <c r="F380" s="235"/>
      <c r="G380" s="235"/>
      <c r="H380" s="235"/>
      <c r="I380" s="235"/>
      <c r="J380" s="235"/>
      <c r="K380" s="235"/>
      <c r="L380" s="235"/>
      <c r="M380" s="235"/>
      <c r="N380" s="235"/>
      <c r="O380" s="235"/>
      <c r="P380" s="235"/>
      <c r="Q380" s="235"/>
      <c r="R380" s="235"/>
      <c r="S380" s="235"/>
      <c r="T380" s="235"/>
      <c r="U380" s="235"/>
      <c r="V380" s="235"/>
    </row>
    <row r="381" spans="1:22" ht="14.25" customHeight="1" x14ac:dyDescent="0.2">
      <c r="A381" s="235"/>
      <c r="B381" s="235"/>
      <c r="C381" s="236"/>
      <c r="D381" s="235"/>
      <c r="E381" s="235"/>
      <c r="F381" s="235"/>
      <c r="G381" s="235"/>
      <c r="H381" s="235"/>
      <c r="I381" s="235"/>
      <c r="J381" s="235"/>
      <c r="K381" s="235"/>
      <c r="L381" s="235"/>
      <c r="M381" s="235"/>
      <c r="N381" s="235"/>
      <c r="O381" s="235"/>
      <c r="P381" s="235"/>
      <c r="Q381" s="235"/>
      <c r="R381" s="235"/>
      <c r="S381" s="235"/>
      <c r="T381" s="235"/>
      <c r="U381" s="235"/>
      <c r="V381" s="235"/>
    </row>
    <row r="382" spans="1:22" ht="14.25" customHeight="1" x14ac:dyDescent="0.2">
      <c r="A382" s="235"/>
      <c r="B382" s="235"/>
      <c r="C382" s="236"/>
      <c r="D382" s="235"/>
      <c r="E382" s="235"/>
      <c r="F382" s="235"/>
      <c r="G382" s="235"/>
      <c r="H382" s="235"/>
      <c r="I382" s="235"/>
      <c r="J382" s="235"/>
      <c r="K382" s="235"/>
      <c r="L382" s="235"/>
      <c r="M382" s="235"/>
      <c r="N382" s="235"/>
      <c r="O382" s="235"/>
      <c r="P382" s="235"/>
      <c r="Q382" s="235"/>
      <c r="R382" s="235"/>
      <c r="S382" s="235"/>
      <c r="T382" s="235"/>
      <c r="U382" s="235"/>
      <c r="V382" s="235"/>
    </row>
    <row r="383" spans="1:22" ht="14.25" customHeight="1" x14ac:dyDescent="0.2">
      <c r="A383" s="235"/>
      <c r="B383" s="235"/>
      <c r="C383" s="236"/>
      <c r="D383" s="235"/>
      <c r="E383" s="235"/>
      <c r="F383" s="235"/>
      <c r="G383" s="235"/>
      <c r="H383" s="235"/>
      <c r="I383" s="235"/>
      <c r="J383" s="235"/>
      <c r="K383" s="235"/>
      <c r="L383" s="235"/>
      <c r="M383" s="235"/>
      <c r="N383" s="235"/>
      <c r="O383" s="235"/>
      <c r="P383" s="235"/>
      <c r="Q383" s="235"/>
      <c r="R383" s="235"/>
      <c r="S383" s="235"/>
      <c r="T383" s="235"/>
      <c r="U383" s="235"/>
      <c r="V383" s="235"/>
    </row>
    <row r="384" spans="1:22" ht="14.25" customHeight="1" x14ac:dyDescent="0.2">
      <c r="A384" s="235"/>
      <c r="B384" s="235"/>
      <c r="C384" s="236"/>
      <c r="D384" s="235"/>
      <c r="E384" s="235"/>
      <c r="F384" s="235"/>
      <c r="G384" s="235"/>
      <c r="H384" s="235"/>
      <c r="I384" s="235"/>
      <c r="J384" s="235"/>
      <c r="K384" s="235"/>
      <c r="L384" s="235"/>
      <c r="M384" s="235"/>
      <c r="N384" s="235"/>
      <c r="O384" s="235"/>
      <c r="P384" s="235"/>
      <c r="Q384" s="235"/>
      <c r="R384" s="235"/>
      <c r="S384" s="235"/>
      <c r="T384" s="235"/>
      <c r="U384" s="235"/>
      <c r="V384" s="235"/>
    </row>
    <row r="385" spans="1:22" ht="14.25" customHeight="1" x14ac:dyDescent="0.2">
      <c r="A385" s="235"/>
      <c r="B385" s="235"/>
      <c r="C385" s="236"/>
      <c r="D385" s="235"/>
      <c r="E385" s="235"/>
      <c r="F385" s="235"/>
      <c r="G385" s="235"/>
      <c r="H385" s="235"/>
      <c r="I385" s="235"/>
      <c r="J385" s="235"/>
      <c r="K385" s="235"/>
      <c r="L385" s="235"/>
      <c r="M385" s="235"/>
      <c r="N385" s="235"/>
      <c r="O385" s="235"/>
      <c r="P385" s="235"/>
      <c r="Q385" s="235"/>
      <c r="R385" s="235"/>
      <c r="S385" s="235"/>
      <c r="T385" s="235"/>
      <c r="U385" s="235"/>
      <c r="V385" s="235"/>
    </row>
    <row r="386" spans="1:22" ht="14.25" customHeight="1" x14ac:dyDescent="0.2">
      <c r="A386" s="235"/>
      <c r="B386" s="235"/>
      <c r="C386" s="236"/>
      <c r="D386" s="235"/>
      <c r="E386" s="235"/>
      <c r="F386" s="235"/>
      <c r="G386" s="235"/>
      <c r="H386" s="235"/>
      <c r="I386" s="235"/>
      <c r="J386" s="235"/>
      <c r="K386" s="235"/>
      <c r="L386" s="235"/>
      <c r="M386" s="235"/>
      <c r="N386" s="235"/>
      <c r="O386" s="235"/>
      <c r="P386" s="235"/>
      <c r="Q386" s="235"/>
      <c r="R386" s="235"/>
      <c r="S386" s="235"/>
      <c r="T386" s="235"/>
      <c r="U386" s="235"/>
      <c r="V386" s="235"/>
    </row>
    <row r="387" spans="1:22" ht="14.25" customHeight="1" x14ac:dyDescent="0.2">
      <c r="A387" s="235"/>
      <c r="B387" s="235"/>
      <c r="C387" s="236"/>
      <c r="D387" s="235"/>
      <c r="E387" s="235"/>
      <c r="F387" s="235"/>
      <c r="G387" s="235"/>
      <c r="H387" s="235"/>
      <c r="I387" s="235"/>
      <c r="J387" s="235"/>
      <c r="K387" s="235"/>
      <c r="L387" s="235"/>
      <c r="M387" s="235"/>
      <c r="N387" s="235"/>
      <c r="O387" s="235"/>
      <c r="P387" s="235"/>
      <c r="Q387" s="235"/>
      <c r="R387" s="235"/>
      <c r="S387" s="235"/>
      <c r="T387" s="235"/>
      <c r="U387" s="235"/>
      <c r="V387" s="235"/>
    </row>
    <row r="388" spans="1:22" ht="14.25" customHeight="1" x14ac:dyDescent="0.2">
      <c r="A388" s="235"/>
      <c r="B388" s="235"/>
      <c r="C388" s="236"/>
      <c r="D388" s="235"/>
      <c r="E388" s="235"/>
      <c r="F388" s="235"/>
      <c r="G388" s="235"/>
      <c r="H388" s="235"/>
      <c r="I388" s="235"/>
      <c r="J388" s="235"/>
      <c r="K388" s="235"/>
      <c r="L388" s="235"/>
      <c r="M388" s="235"/>
      <c r="N388" s="235"/>
      <c r="O388" s="235"/>
      <c r="P388" s="235"/>
      <c r="Q388" s="235"/>
      <c r="R388" s="235"/>
      <c r="S388" s="235"/>
      <c r="T388" s="235"/>
      <c r="U388" s="235"/>
      <c r="V388" s="235"/>
    </row>
    <row r="389" spans="1:22" ht="14.25" customHeight="1" x14ac:dyDescent="0.2">
      <c r="A389" s="235"/>
      <c r="B389" s="235"/>
      <c r="C389" s="236"/>
      <c r="D389" s="235"/>
      <c r="E389" s="235"/>
      <c r="F389" s="235"/>
      <c r="G389" s="235"/>
      <c r="H389" s="235"/>
      <c r="I389" s="235"/>
      <c r="J389" s="235"/>
      <c r="K389" s="235"/>
      <c r="L389" s="235"/>
      <c r="M389" s="235"/>
      <c r="N389" s="235"/>
      <c r="O389" s="235"/>
      <c r="P389" s="235"/>
      <c r="Q389" s="235"/>
      <c r="R389" s="235"/>
      <c r="S389" s="235"/>
      <c r="T389" s="235"/>
      <c r="U389" s="235"/>
      <c r="V389" s="235"/>
    </row>
    <row r="390" spans="1:22" ht="14.25" customHeight="1" x14ac:dyDescent="0.2">
      <c r="A390" s="235"/>
      <c r="B390" s="235"/>
      <c r="C390" s="236"/>
      <c r="D390" s="235"/>
      <c r="E390" s="235"/>
      <c r="F390" s="235"/>
      <c r="G390" s="235"/>
      <c r="H390" s="235"/>
      <c r="I390" s="235"/>
      <c r="J390" s="235"/>
      <c r="K390" s="235"/>
      <c r="L390" s="235"/>
      <c r="M390" s="235"/>
      <c r="N390" s="235"/>
      <c r="O390" s="235"/>
      <c r="P390" s="235"/>
      <c r="Q390" s="235"/>
      <c r="R390" s="235"/>
      <c r="S390" s="235"/>
      <c r="T390" s="235"/>
      <c r="U390" s="235"/>
      <c r="V390" s="235"/>
    </row>
    <row r="391" spans="1:22" ht="14.25" customHeight="1" x14ac:dyDescent="0.2">
      <c r="A391" s="235"/>
      <c r="B391" s="235"/>
      <c r="C391" s="236"/>
      <c r="D391" s="235"/>
      <c r="E391" s="235"/>
      <c r="F391" s="235"/>
      <c r="G391" s="235"/>
      <c r="H391" s="235"/>
      <c r="I391" s="235"/>
      <c r="J391" s="235"/>
      <c r="K391" s="235"/>
      <c r="L391" s="235"/>
      <c r="M391" s="235"/>
      <c r="N391" s="235"/>
      <c r="O391" s="235"/>
      <c r="P391" s="235"/>
      <c r="Q391" s="235"/>
      <c r="R391" s="235"/>
      <c r="S391" s="235"/>
      <c r="T391" s="235"/>
      <c r="U391" s="235"/>
      <c r="V391" s="235"/>
    </row>
    <row r="392" spans="1:22" ht="14.25" customHeight="1" x14ac:dyDescent="0.2">
      <c r="A392" s="235"/>
      <c r="B392" s="235"/>
      <c r="C392" s="236"/>
      <c r="D392" s="235"/>
      <c r="E392" s="235"/>
      <c r="F392" s="235"/>
      <c r="G392" s="235"/>
      <c r="H392" s="235"/>
      <c r="I392" s="235"/>
      <c r="J392" s="235"/>
      <c r="K392" s="235"/>
      <c r="L392" s="235"/>
      <c r="M392" s="235"/>
      <c r="N392" s="235"/>
      <c r="O392" s="235"/>
      <c r="P392" s="235"/>
      <c r="Q392" s="235"/>
      <c r="R392" s="235"/>
      <c r="S392" s="235"/>
      <c r="T392" s="235"/>
      <c r="U392" s="235"/>
      <c r="V392" s="235"/>
    </row>
    <row r="393" spans="1:22" ht="14.25" customHeight="1" x14ac:dyDescent="0.2">
      <c r="A393" s="235"/>
      <c r="B393" s="235"/>
      <c r="C393" s="236"/>
      <c r="D393" s="235"/>
      <c r="E393" s="235"/>
      <c r="F393" s="235"/>
      <c r="G393" s="235"/>
      <c r="H393" s="235"/>
      <c r="I393" s="235"/>
      <c r="J393" s="235"/>
      <c r="K393" s="235"/>
      <c r="L393" s="235"/>
      <c r="M393" s="235"/>
      <c r="N393" s="235"/>
      <c r="O393" s="235"/>
      <c r="P393" s="235"/>
      <c r="Q393" s="235"/>
      <c r="R393" s="235"/>
      <c r="S393" s="235"/>
      <c r="T393" s="235"/>
      <c r="U393" s="235"/>
      <c r="V393" s="235"/>
    </row>
    <row r="394" spans="1:22" ht="14.25" customHeight="1" x14ac:dyDescent="0.2">
      <c r="A394" s="235"/>
      <c r="B394" s="235"/>
      <c r="C394" s="236"/>
      <c r="D394" s="235"/>
      <c r="E394" s="235"/>
      <c r="F394" s="235"/>
      <c r="G394" s="235"/>
      <c r="H394" s="235"/>
      <c r="I394" s="235"/>
      <c r="J394" s="235"/>
      <c r="K394" s="235"/>
      <c r="L394" s="235"/>
      <c r="M394" s="235"/>
      <c r="N394" s="235"/>
      <c r="O394" s="235"/>
      <c r="P394" s="235"/>
      <c r="Q394" s="235"/>
      <c r="R394" s="235"/>
      <c r="S394" s="235"/>
      <c r="T394" s="235"/>
      <c r="U394" s="235"/>
      <c r="V394" s="235"/>
    </row>
    <row r="395" spans="1:22" ht="14.25" customHeight="1" x14ac:dyDescent="0.2">
      <c r="A395" s="235"/>
      <c r="B395" s="235"/>
      <c r="C395" s="236"/>
      <c r="D395" s="235"/>
      <c r="E395" s="235"/>
      <c r="F395" s="235"/>
      <c r="G395" s="235"/>
      <c r="H395" s="235"/>
      <c r="I395" s="235"/>
      <c r="J395" s="235"/>
      <c r="K395" s="235"/>
      <c r="L395" s="235"/>
      <c r="M395" s="235"/>
      <c r="N395" s="235"/>
      <c r="O395" s="235"/>
      <c r="P395" s="235"/>
      <c r="Q395" s="235"/>
      <c r="R395" s="235"/>
      <c r="S395" s="235"/>
      <c r="T395" s="235"/>
      <c r="U395" s="235"/>
      <c r="V395" s="235"/>
    </row>
    <row r="396" spans="1:22" ht="14.25" customHeight="1" x14ac:dyDescent="0.2">
      <c r="A396" s="235"/>
      <c r="B396" s="235"/>
      <c r="C396" s="236"/>
      <c r="D396" s="235"/>
      <c r="E396" s="235"/>
      <c r="F396" s="235"/>
      <c r="G396" s="235"/>
      <c r="H396" s="235"/>
      <c r="I396" s="235"/>
      <c r="J396" s="235"/>
      <c r="K396" s="235"/>
      <c r="L396" s="235"/>
      <c r="M396" s="235"/>
      <c r="N396" s="235"/>
      <c r="O396" s="235"/>
      <c r="P396" s="235"/>
      <c r="Q396" s="235"/>
      <c r="R396" s="235"/>
      <c r="S396" s="235"/>
      <c r="T396" s="235"/>
      <c r="U396" s="235"/>
      <c r="V396" s="235"/>
    </row>
    <row r="397" spans="1:22" ht="14.25" customHeight="1" x14ac:dyDescent="0.2">
      <c r="A397" s="235"/>
      <c r="B397" s="235"/>
      <c r="C397" s="236"/>
      <c r="D397" s="235"/>
      <c r="E397" s="235"/>
      <c r="F397" s="235"/>
      <c r="G397" s="235"/>
      <c r="H397" s="235"/>
      <c r="I397" s="235"/>
      <c r="J397" s="235"/>
      <c r="K397" s="235"/>
      <c r="L397" s="235"/>
      <c r="M397" s="235"/>
      <c r="N397" s="235"/>
      <c r="O397" s="235"/>
      <c r="P397" s="235"/>
      <c r="Q397" s="235"/>
      <c r="R397" s="235"/>
      <c r="S397" s="235"/>
      <c r="T397" s="235"/>
      <c r="U397" s="235"/>
      <c r="V397" s="235"/>
    </row>
    <row r="398" spans="1:22" ht="14.25" customHeight="1" x14ac:dyDescent="0.2">
      <c r="A398" s="235"/>
      <c r="B398" s="235"/>
      <c r="C398" s="236"/>
      <c r="D398" s="235"/>
      <c r="E398" s="235"/>
      <c r="F398" s="235"/>
      <c r="G398" s="235"/>
      <c r="H398" s="235"/>
      <c r="I398" s="235"/>
      <c r="J398" s="235"/>
      <c r="K398" s="235"/>
      <c r="L398" s="235"/>
      <c r="M398" s="235"/>
      <c r="N398" s="235"/>
      <c r="O398" s="235"/>
      <c r="P398" s="235"/>
      <c r="Q398" s="235"/>
      <c r="R398" s="235"/>
      <c r="S398" s="235"/>
      <c r="T398" s="235"/>
      <c r="U398" s="235"/>
      <c r="V398" s="235"/>
    </row>
    <row r="399" spans="1:22" ht="14.25" customHeight="1" x14ac:dyDescent="0.2">
      <c r="A399" s="235"/>
      <c r="B399" s="235"/>
      <c r="C399" s="236"/>
      <c r="D399" s="235"/>
      <c r="E399" s="235"/>
      <c r="F399" s="235"/>
      <c r="G399" s="235"/>
      <c r="H399" s="235"/>
      <c r="I399" s="235"/>
      <c r="J399" s="235"/>
      <c r="K399" s="235"/>
      <c r="L399" s="235"/>
      <c r="M399" s="235"/>
      <c r="N399" s="235"/>
      <c r="O399" s="235"/>
      <c r="P399" s="235"/>
      <c r="Q399" s="235"/>
      <c r="R399" s="235"/>
      <c r="S399" s="235"/>
      <c r="T399" s="235"/>
      <c r="U399" s="235"/>
      <c r="V399" s="235"/>
    </row>
    <row r="400" spans="1:22" ht="14.25" customHeight="1" x14ac:dyDescent="0.2">
      <c r="A400" s="235"/>
      <c r="B400" s="235"/>
      <c r="C400" s="236"/>
      <c r="D400" s="235"/>
      <c r="E400" s="235"/>
      <c r="F400" s="235"/>
      <c r="G400" s="235"/>
      <c r="H400" s="235"/>
      <c r="I400" s="235"/>
      <c r="J400" s="235"/>
      <c r="K400" s="235"/>
      <c r="L400" s="235"/>
      <c r="M400" s="235"/>
      <c r="N400" s="235"/>
      <c r="O400" s="235"/>
      <c r="P400" s="235"/>
      <c r="Q400" s="235"/>
      <c r="R400" s="235"/>
      <c r="S400" s="235"/>
      <c r="T400" s="235"/>
      <c r="U400" s="235"/>
      <c r="V400" s="235"/>
    </row>
    <row r="401" spans="1:22" ht="14.25" customHeight="1" x14ac:dyDescent="0.2">
      <c r="A401" s="235"/>
      <c r="B401" s="235"/>
      <c r="C401" s="236"/>
      <c r="D401" s="235"/>
      <c r="E401" s="235"/>
      <c r="F401" s="235"/>
      <c r="G401" s="235"/>
      <c r="H401" s="235"/>
      <c r="I401" s="235"/>
      <c r="J401" s="235"/>
      <c r="K401" s="235"/>
      <c r="L401" s="235"/>
      <c r="M401" s="235"/>
      <c r="N401" s="235"/>
      <c r="O401" s="235"/>
      <c r="P401" s="235"/>
      <c r="Q401" s="235"/>
      <c r="R401" s="235"/>
      <c r="S401" s="235"/>
      <c r="T401" s="235"/>
      <c r="U401" s="235"/>
      <c r="V401" s="235"/>
    </row>
    <row r="402" spans="1:22" ht="14.25" customHeight="1" x14ac:dyDescent="0.2">
      <c r="A402" s="235"/>
      <c r="B402" s="235"/>
      <c r="C402" s="236"/>
      <c r="D402" s="235"/>
      <c r="E402" s="235"/>
      <c r="F402" s="235"/>
      <c r="G402" s="235"/>
      <c r="H402" s="235"/>
      <c r="I402" s="235"/>
      <c r="J402" s="235"/>
      <c r="K402" s="235"/>
      <c r="L402" s="235"/>
      <c r="M402" s="235"/>
      <c r="N402" s="235"/>
      <c r="O402" s="235"/>
      <c r="P402" s="235"/>
      <c r="Q402" s="235"/>
      <c r="R402" s="235"/>
      <c r="S402" s="235"/>
      <c r="T402" s="235"/>
      <c r="U402" s="235"/>
      <c r="V402" s="235"/>
    </row>
    <row r="403" spans="1:22" ht="14.25" customHeight="1" x14ac:dyDescent="0.2">
      <c r="A403" s="235"/>
      <c r="B403" s="235"/>
      <c r="C403" s="236"/>
      <c r="D403" s="235"/>
      <c r="E403" s="235"/>
      <c r="F403" s="235"/>
      <c r="G403" s="235"/>
      <c r="H403" s="235"/>
      <c r="I403" s="235"/>
      <c r="J403" s="235"/>
      <c r="K403" s="235"/>
      <c r="L403" s="235"/>
      <c r="M403" s="235"/>
      <c r="N403" s="235"/>
      <c r="O403" s="235"/>
      <c r="P403" s="235"/>
      <c r="Q403" s="235"/>
      <c r="R403" s="235"/>
      <c r="S403" s="235"/>
      <c r="T403" s="235"/>
      <c r="U403" s="235"/>
      <c r="V403" s="235"/>
    </row>
    <row r="404" spans="1:22" ht="14.25" customHeight="1" x14ac:dyDescent="0.2">
      <c r="A404" s="235"/>
      <c r="B404" s="235"/>
      <c r="C404" s="236"/>
      <c r="D404" s="235"/>
      <c r="E404" s="235"/>
      <c r="F404" s="235"/>
      <c r="G404" s="235"/>
      <c r="H404" s="235"/>
      <c r="I404" s="235"/>
      <c r="J404" s="235"/>
      <c r="K404" s="235"/>
      <c r="L404" s="235"/>
      <c r="M404" s="235"/>
      <c r="N404" s="235"/>
      <c r="O404" s="235"/>
      <c r="P404" s="235"/>
      <c r="Q404" s="235"/>
      <c r="R404" s="235"/>
      <c r="S404" s="235"/>
      <c r="T404" s="235"/>
      <c r="U404" s="235"/>
      <c r="V404" s="235"/>
    </row>
    <row r="405" spans="1:22" ht="14.25" customHeight="1" x14ac:dyDescent="0.2">
      <c r="A405" s="235"/>
      <c r="B405" s="235"/>
      <c r="C405" s="236"/>
      <c r="D405" s="235"/>
      <c r="E405" s="235"/>
      <c r="F405" s="235"/>
      <c r="G405" s="235"/>
      <c r="H405" s="235"/>
      <c r="I405" s="235"/>
      <c r="J405" s="235"/>
      <c r="K405" s="235"/>
      <c r="L405" s="235"/>
      <c r="M405" s="235"/>
      <c r="N405" s="235"/>
      <c r="O405" s="235"/>
      <c r="P405" s="235"/>
      <c r="Q405" s="235"/>
      <c r="R405" s="235"/>
      <c r="S405" s="235"/>
      <c r="T405" s="235"/>
      <c r="U405" s="235"/>
      <c r="V405" s="235"/>
    </row>
    <row r="406" spans="1:22" ht="14.25" customHeight="1" x14ac:dyDescent="0.2">
      <c r="A406" s="235"/>
      <c r="B406" s="235"/>
      <c r="C406" s="236"/>
      <c r="D406" s="235"/>
      <c r="E406" s="235"/>
      <c r="F406" s="235"/>
      <c r="G406" s="235"/>
      <c r="H406" s="235"/>
      <c r="I406" s="235"/>
      <c r="J406" s="235"/>
      <c r="K406" s="235"/>
      <c r="L406" s="235"/>
      <c r="M406" s="235"/>
      <c r="N406" s="235"/>
      <c r="O406" s="235"/>
      <c r="P406" s="235"/>
      <c r="Q406" s="235"/>
      <c r="R406" s="235"/>
      <c r="S406" s="235"/>
      <c r="T406" s="235"/>
      <c r="U406" s="235"/>
      <c r="V406" s="235"/>
    </row>
    <row r="407" spans="1:22" ht="14.25" customHeight="1" x14ac:dyDescent="0.2">
      <c r="A407" s="235"/>
      <c r="B407" s="235"/>
      <c r="C407" s="236"/>
      <c r="D407" s="235"/>
      <c r="E407" s="235"/>
      <c r="F407" s="235"/>
      <c r="G407" s="235"/>
      <c r="H407" s="235"/>
      <c r="I407" s="235"/>
      <c r="J407" s="235"/>
      <c r="K407" s="235"/>
      <c r="L407" s="235"/>
      <c r="M407" s="235"/>
      <c r="N407" s="235"/>
      <c r="O407" s="235"/>
      <c r="P407" s="235"/>
      <c r="Q407" s="235"/>
      <c r="R407" s="235"/>
      <c r="S407" s="235"/>
      <c r="T407" s="235"/>
      <c r="U407" s="235"/>
      <c r="V407" s="235"/>
    </row>
    <row r="408" spans="1:22" ht="14.25" customHeight="1" x14ac:dyDescent="0.2">
      <c r="A408" s="235"/>
      <c r="B408" s="235"/>
      <c r="C408" s="236"/>
      <c r="D408" s="235"/>
      <c r="E408" s="235"/>
      <c r="F408" s="235"/>
      <c r="G408" s="235"/>
      <c r="H408" s="235"/>
      <c r="I408" s="235"/>
      <c r="J408" s="235"/>
      <c r="K408" s="235"/>
      <c r="L408" s="235"/>
      <c r="M408" s="235"/>
      <c r="N408" s="235"/>
      <c r="O408" s="235"/>
      <c r="P408" s="235"/>
      <c r="Q408" s="235"/>
      <c r="R408" s="235"/>
      <c r="S408" s="235"/>
      <c r="T408" s="235"/>
      <c r="U408" s="235"/>
      <c r="V408" s="235"/>
    </row>
    <row r="409" spans="1:22" ht="14.25" customHeight="1" x14ac:dyDescent="0.2">
      <c r="A409" s="235"/>
      <c r="B409" s="235"/>
      <c r="C409" s="236"/>
      <c r="D409" s="235"/>
      <c r="E409" s="235"/>
      <c r="F409" s="235"/>
      <c r="G409" s="235"/>
      <c r="H409" s="235"/>
      <c r="I409" s="235"/>
      <c r="J409" s="235"/>
      <c r="K409" s="235"/>
      <c r="L409" s="235"/>
      <c r="M409" s="235"/>
      <c r="N409" s="235"/>
      <c r="O409" s="235"/>
      <c r="P409" s="235"/>
      <c r="Q409" s="235"/>
      <c r="R409" s="235"/>
      <c r="S409" s="235"/>
      <c r="T409" s="235"/>
      <c r="U409" s="235"/>
      <c r="V409" s="235"/>
    </row>
    <row r="410" spans="1:22" ht="14.25" customHeight="1" x14ac:dyDescent="0.2">
      <c r="A410" s="235"/>
      <c r="B410" s="235"/>
      <c r="C410" s="236"/>
      <c r="D410" s="235"/>
      <c r="E410" s="235"/>
      <c r="F410" s="235"/>
      <c r="G410" s="235"/>
      <c r="H410" s="235"/>
      <c r="I410" s="235"/>
      <c r="J410" s="235"/>
      <c r="K410" s="235"/>
      <c r="L410" s="235"/>
      <c r="M410" s="235"/>
      <c r="N410" s="235"/>
      <c r="O410" s="235"/>
      <c r="P410" s="235"/>
      <c r="Q410" s="235"/>
      <c r="R410" s="235"/>
      <c r="S410" s="235"/>
      <c r="T410" s="235"/>
      <c r="U410" s="235"/>
      <c r="V410" s="235"/>
    </row>
    <row r="411" spans="1:22" ht="14.25" customHeight="1" x14ac:dyDescent="0.2">
      <c r="A411" s="235"/>
      <c r="B411" s="235"/>
      <c r="C411" s="236"/>
      <c r="D411" s="235"/>
      <c r="E411" s="235"/>
      <c r="F411" s="235"/>
      <c r="G411" s="235"/>
      <c r="H411" s="235"/>
      <c r="I411" s="235"/>
      <c r="J411" s="235"/>
      <c r="K411" s="235"/>
      <c r="L411" s="235"/>
      <c r="M411" s="235"/>
      <c r="N411" s="235"/>
      <c r="O411" s="235"/>
      <c r="P411" s="235"/>
      <c r="Q411" s="235"/>
      <c r="R411" s="235"/>
      <c r="S411" s="235"/>
      <c r="T411" s="235"/>
      <c r="U411" s="235"/>
      <c r="V411" s="235"/>
    </row>
    <row r="412" spans="1:22" ht="14.25" customHeight="1" x14ac:dyDescent="0.2">
      <c r="A412" s="235"/>
      <c r="B412" s="235"/>
      <c r="C412" s="236"/>
      <c r="D412" s="235"/>
      <c r="E412" s="235"/>
      <c r="F412" s="235"/>
      <c r="G412" s="235"/>
      <c r="H412" s="235"/>
      <c r="I412" s="235"/>
      <c r="J412" s="235"/>
      <c r="K412" s="235"/>
      <c r="L412" s="235"/>
      <c r="M412" s="235"/>
      <c r="N412" s="235"/>
      <c r="O412" s="235"/>
      <c r="P412" s="235"/>
      <c r="Q412" s="235"/>
      <c r="R412" s="235"/>
      <c r="S412" s="235"/>
      <c r="T412" s="235"/>
      <c r="U412" s="235"/>
      <c r="V412" s="235"/>
    </row>
    <row r="413" spans="1:22" ht="14.25" customHeight="1" x14ac:dyDescent="0.2">
      <c r="A413" s="235"/>
      <c r="B413" s="235"/>
      <c r="C413" s="236"/>
      <c r="D413" s="235"/>
      <c r="E413" s="235"/>
      <c r="F413" s="235"/>
      <c r="G413" s="235"/>
      <c r="H413" s="235"/>
      <c r="I413" s="235"/>
      <c r="J413" s="235"/>
      <c r="K413" s="235"/>
      <c r="L413" s="235"/>
      <c r="M413" s="235"/>
      <c r="N413" s="235"/>
      <c r="O413" s="235"/>
      <c r="P413" s="235"/>
      <c r="Q413" s="235"/>
      <c r="R413" s="235"/>
      <c r="S413" s="235"/>
      <c r="T413" s="235"/>
      <c r="U413" s="235"/>
      <c r="V413" s="235"/>
    </row>
    <row r="414" spans="1:22" ht="14.25" customHeight="1" x14ac:dyDescent="0.2">
      <c r="A414" s="235"/>
      <c r="B414" s="235"/>
      <c r="C414" s="236"/>
      <c r="D414" s="235"/>
      <c r="E414" s="235"/>
      <c r="F414" s="235"/>
      <c r="G414" s="235"/>
      <c r="H414" s="235"/>
      <c r="I414" s="235"/>
      <c r="J414" s="235"/>
      <c r="K414" s="235"/>
      <c r="L414" s="235"/>
      <c r="M414" s="235"/>
      <c r="N414" s="235"/>
      <c r="O414" s="235"/>
      <c r="P414" s="235"/>
      <c r="Q414" s="235"/>
      <c r="R414" s="235"/>
      <c r="S414" s="235"/>
      <c r="T414" s="235"/>
      <c r="U414" s="235"/>
      <c r="V414" s="235"/>
    </row>
    <row r="415" spans="1:22" ht="14.25" customHeight="1" x14ac:dyDescent="0.2">
      <c r="A415" s="235"/>
      <c r="B415" s="235"/>
      <c r="C415" s="236"/>
      <c r="D415" s="235"/>
      <c r="E415" s="235"/>
      <c r="F415" s="235"/>
      <c r="G415" s="235"/>
      <c r="H415" s="235"/>
      <c r="I415" s="235"/>
      <c r="J415" s="235"/>
      <c r="K415" s="235"/>
      <c r="L415" s="235"/>
      <c r="M415" s="235"/>
      <c r="N415" s="235"/>
      <c r="O415" s="235"/>
      <c r="P415" s="235"/>
      <c r="Q415" s="235"/>
      <c r="R415" s="235"/>
      <c r="S415" s="235"/>
      <c r="T415" s="235"/>
      <c r="U415" s="235"/>
      <c r="V415" s="235"/>
    </row>
    <row r="416" spans="1:22" ht="14.25" customHeight="1" x14ac:dyDescent="0.2">
      <c r="A416" s="235"/>
      <c r="B416" s="235"/>
      <c r="C416" s="236"/>
      <c r="D416" s="235"/>
      <c r="E416" s="235"/>
      <c r="F416" s="235"/>
      <c r="G416" s="235"/>
      <c r="H416" s="235"/>
      <c r="I416" s="235"/>
      <c r="J416" s="235"/>
      <c r="K416" s="235"/>
      <c r="L416" s="235"/>
      <c r="M416" s="235"/>
      <c r="N416" s="235"/>
      <c r="O416" s="235"/>
      <c r="P416" s="235"/>
      <c r="Q416" s="235"/>
      <c r="R416" s="235"/>
      <c r="S416" s="235"/>
      <c r="T416" s="235"/>
      <c r="U416" s="235"/>
      <c r="V416" s="235"/>
    </row>
    <row r="417" spans="1:22" ht="14.25" customHeight="1" x14ac:dyDescent="0.2">
      <c r="A417" s="235"/>
      <c r="B417" s="235"/>
      <c r="C417" s="236"/>
      <c r="D417" s="235"/>
      <c r="E417" s="235"/>
      <c r="F417" s="235"/>
      <c r="G417" s="235"/>
      <c r="H417" s="235"/>
      <c r="I417" s="235"/>
      <c r="J417" s="235"/>
      <c r="K417" s="235"/>
      <c r="L417" s="235"/>
      <c r="M417" s="235"/>
      <c r="N417" s="235"/>
      <c r="O417" s="235"/>
      <c r="P417" s="235"/>
      <c r="Q417" s="235"/>
      <c r="R417" s="235"/>
      <c r="S417" s="235"/>
      <c r="T417" s="235"/>
      <c r="U417" s="235"/>
      <c r="V417" s="235"/>
    </row>
    <row r="418" spans="1:22" ht="14.25" customHeight="1" x14ac:dyDescent="0.2">
      <c r="A418" s="235"/>
      <c r="B418" s="235"/>
      <c r="C418" s="236"/>
      <c r="D418" s="235"/>
      <c r="E418" s="235"/>
      <c r="F418" s="235"/>
      <c r="G418" s="235"/>
      <c r="H418" s="235"/>
      <c r="I418" s="235"/>
      <c r="J418" s="235"/>
      <c r="K418" s="235"/>
      <c r="L418" s="235"/>
      <c r="M418" s="235"/>
      <c r="N418" s="235"/>
      <c r="O418" s="235"/>
      <c r="P418" s="235"/>
      <c r="Q418" s="235"/>
      <c r="R418" s="235"/>
      <c r="S418" s="235"/>
      <c r="T418" s="235"/>
      <c r="U418" s="235"/>
      <c r="V418" s="235"/>
    </row>
    <row r="419" spans="1:22" ht="14.25" customHeight="1" x14ac:dyDescent="0.2">
      <c r="A419" s="235"/>
      <c r="B419" s="235"/>
      <c r="C419" s="236"/>
      <c r="D419" s="235"/>
      <c r="E419" s="235"/>
      <c r="F419" s="235"/>
      <c r="G419" s="235"/>
      <c r="H419" s="235"/>
      <c r="I419" s="235"/>
      <c r="J419" s="235"/>
      <c r="K419" s="235"/>
      <c r="L419" s="235"/>
      <c r="M419" s="235"/>
      <c r="N419" s="235"/>
      <c r="O419" s="235"/>
      <c r="P419" s="235"/>
      <c r="Q419" s="235"/>
      <c r="R419" s="235"/>
      <c r="S419" s="235"/>
      <c r="T419" s="235"/>
      <c r="U419" s="235"/>
      <c r="V419" s="235"/>
    </row>
    <row r="420" spans="1:22" ht="14.25" customHeight="1" x14ac:dyDescent="0.2">
      <c r="A420" s="235"/>
      <c r="B420" s="235"/>
      <c r="C420" s="236"/>
      <c r="D420" s="235"/>
      <c r="E420" s="235"/>
      <c r="F420" s="235"/>
      <c r="G420" s="235"/>
      <c r="H420" s="235"/>
      <c r="I420" s="235"/>
      <c r="J420" s="235"/>
      <c r="K420" s="235"/>
      <c r="L420" s="235"/>
      <c r="M420" s="235"/>
      <c r="N420" s="235"/>
      <c r="O420" s="235"/>
      <c r="P420" s="235"/>
      <c r="Q420" s="235"/>
      <c r="R420" s="235"/>
      <c r="S420" s="235"/>
      <c r="T420" s="235"/>
      <c r="U420" s="235"/>
      <c r="V420" s="235"/>
    </row>
    <row r="421" spans="1:22" ht="14.25" customHeight="1" x14ac:dyDescent="0.2">
      <c r="A421" s="235"/>
      <c r="B421" s="235"/>
      <c r="C421" s="236"/>
      <c r="D421" s="235"/>
      <c r="E421" s="235"/>
      <c r="F421" s="235"/>
      <c r="G421" s="235"/>
      <c r="H421" s="235"/>
      <c r="I421" s="235"/>
      <c r="J421" s="235"/>
      <c r="K421" s="235"/>
      <c r="L421" s="235"/>
      <c r="M421" s="235"/>
      <c r="N421" s="235"/>
      <c r="O421" s="235"/>
      <c r="P421" s="235"/>
      <c r="Q421" s="235"/>
      <c r="R421" s="235"/>
      <c r="S421" s="235"/>
      <c r="T421" s="235"/>
      <c r="U421" s="235"/>
      <c r="V421" s="235"/>
    </row>
    <row r="422" spans="1:22" ht="14.25" customHeight="1" x14ac:dyDescent="0.2">
      <c r="A422" s="235"/>
      <c r="B422" s="235"/>
      <c r="C422" s="236"/>
      <c r="D422" s="235"/>
      <c r="E422" s="235"/>
      <c r="F422" s="235"/>
      <c r="G422" s="235"/>
      <c r="H422" s="235"/>
      <c r="I422" s="235"/>
      <c r="J422" s="235"/>
      <c r="K422" s="235"/>
      <c r="L422" s="235"/>
      <c r="M422" s="235"/>
      <c r="N422" s="235"/>
      <c r="O422" s="235"/>
      <c r="P422" s="235"/>
      <c r="Q422" s="235"/>
      <c r="R422" s="235"/>
      <c r="S422" s="235"/>
      <c r="T422" s="235"/>
      <c r="U422" s="235"/>
      <c r="V422" s="235"/>
    </row>
    <row r="423" spans="1:22" ht="14.25" customHeight="1" x14ac:dyDescent="0.2">
      <c r="A423" s="235"/>
      <c r="B423" s="235"/>
      <c r="C423" s="236"/>
      <c r="D423" s="235"/>
      <c r="E423" s="235"/>
      <c r="F423" s="235"/>
      <c r="G423" s="235"/>
      <c r="H423" s="235"/>
      <c r="I423" s="235"/>
      <c r="J423" s="235"/>
      <c r="K423" s="235"/>
      <c r="L423" s="235"/>
      <c r="M423" s="235"/>
      <c r="N423" s="235"/>
      <c r="O423" s="235"/>
      <c r="P423" s="235"/>
      <c r="Q423" s="235"/>
      <c r="R423" s="235"/>
      <c r="S423" s="235"/>
      <c r="T423" s="235"/>
      <c r="U423" s="235"/>
      <c r="V423" s="235"/>
    </row>
    <row r="424" spans="1:22" ht="14.25" customHeight="1" x14ac:dyDescent="0.2">
      <c r="A424" s="235"/>
      <c r="B424" s="235"/>
      <c r="C424" s="236"/>
      <c r="D424" s="235"/>
      <c r="E424" s="235"/>
      <c r="F424" s="235"/>
      <c r="G424" s="235"/>
      <c r="H424" s="235"/>
      <c r="I424" s="235"/>
      <c r="J424" s="235"/>
      <c r="K424" s="235"/>
      <c r="L424" s="235"/>
      <c r="M424" s="235"/>
      <c r="N424" s="235"/>
      <c r="O424" s="235"/>
      <c r="P424" s="235"/>
      <c r="Q424" s="235"/>
      <c r="R424" s="235"/>
      <c r="S424" s="235"/>
      <c r="T424" s="235"/>
      <c r="U424" s="235"/>
      <c r="V424" s="235"/>
    </row>
    <row r="425" spans="1:22" ht="14.25" customHeight="1" x14ac:dyDescent="0.2">
      <c r="A425" s="235"/>
      <c r="B425" s="235"/>
      <c r="C425" s="236"/>
      <c r="D425" s="235"/>
      <c r="E425" s="235"/>
      <c r="F425" s="235"/>
      <c r="G425" s="235"/>
      <c r="H425" s="235"/>
      <c r="I425" s="235"/>
      <c r="J425" s="235"/>
      <c r="K425" s="235"/>
      <c r="L425" s="235"/>
      <c r="M425" s="235"/>
      <c r="N425" s="235"/>
      <c r="O425" s="235"/>
      <c r="P425" s="235"/>
      <c r="Q425" s="235"/>
      <c r="R425" s="235"/>
      <c r="S425" s="235"/>
      <c r="T425" s="235"/>
      <c r="U425" s="235"/>
      <c r="V425" s="235"/>
    </row>
    <row r="426" spans="1:22" ht="14.25" customHeight="1" x14ac:dyDescent="0.2">
      <c r="A426" s="235"/>
      <c r="B426" s="235"/>
      <c r="C426" s="236"/>
      <c r="D426" s="235"/>
      <c r="E426" s="235"/>
      <c r="F426" s="235"/>
      <c r="G426" s="235"/>
      <c r="H426" s="235"/>
      <c r="I426" s="235"/>
      <c r="J426" s="235"/>
      <c r="K426" s="235"/>
      <c r="L426" s="235"/>
      <c r="M426" s="235"/>
      <c r="N426" s="235"/>
      <c r="O426" s="235"/>
      <c r="P426" s="235"/>
      <c r="Q426" s="235"/>
      <c r="R426" s="235"/>
      <c r="S426" s="235"/>
      <c r="T426" s="235"/>
      <c r="U426" s="235"/>
      <c r="V426" s="235"/>
    </row>
    <row r="427" spans="1:22" ht="14.25" customHeight="1" x14ac:dyDescent="0.2">
      <c r="A427" s="235"/>
      <c r="B427" s="235"/>
      <c r="C427" s="236"/>
      <c r="D427" s="235"/>
      <c r="E427" s="235"/>
      <c r="F427" s="235"/>
      <c r="G427" s="235"/>
      <c r="H427" s="235"/>
      <c r="I427" s="235"/>
      <c r="J427" s="235"/>
      <c r="K427" s="235"/>
      <c r="L427" s="235"/>
      <c r="M427" s="235"/>
      <c r="N427" s="235"/>
      <c r="O427" s="235"/>
      <c r="P427" s="235"/>
      <c r="Q427" s="235"/>
      <c r="R427" s="235"/>
      <c r="S427" s="235"/>
      <c r="T427" s="235"/>
      <c r="U427" s="235"/>
      <c r="V427" s="235"/>
    </row>
    <row r="428" spans="1:22" ht="14.25" customHeight="1" x14ac:dyDescent="0.2">
      <c r="A428" s="235"/>
      <c r="B428" s="235"/>
      <c r="C428" s="236"/>
      <c r="D428" s="235"/>
      <c r="E428" s="235"/>
      <c r="F428" s="235"/>
      <c r="G428" s="235"/>
      <c r="H428" s="235"/>
      <c r="I428" s="235"/>
      <c r="J428" s="235"/>
      <c r="K428" s="235"/>
      <c r="L428" s="235"/>
      <c r="M428" s="235"/>
      <c r="N428" s="235"/>
      <c r="O428" s="235"/>
      <c r="P428" s="235"/>
      <c r="Q428" s="235"/>
      <c r="R428" s="235"/>
      <c r="S428" s="235"/>
      <c r="T428" s="235"/>
      <c r="U428" s="235"/>
      <c r="V428" s="235"/>
    </row>
    <row r="429" spans="1:22" ht="14.25" customHeight="1" x14ac:dyDescent="0.2">
      <c r="A429" s="235"/>
      <c r="B429" s="235"/>
      <c r="C429" s="236"/>
      <c r="D429" s="235"/>
      <c r="E429" s="235"/>
      <c r="F429" s="235"/>
      <c r="G429" s="235"/>
      <c r="H429" s="235"/>
      <c r="I429" s="235"/>
      <c r="J429" s="235"/>
      <c r="K429" s="235"/>
      <c r="L429" s="235"/>
      <c r="M429" s="235"/>
      <c r="N429" s="235"/>
      <c r="O429" s="235"/>
      <c r="P429" s="235"/>
      <c r="Q429" s="235"/>
      <c r="R429" s="235"/>
      <c r="S429" s="235"/>
      <c r="T429" s="235"/>
      <c r="U429" s="235"/>
      <c r="V429" s="235"/>
    </row>
    <row r="430" spans="1:22" ht="14.25" customHeight="1" x14ac:dyDescent="0.2">
      <c r="A430" s="235"/>
      <c r="B430" s="235"/>
      <c r="C430" s="236"/>
      <c r="D430" s="235"/>
      <c r="E430" s="235"/>
      <c r="F430" s="235"/>
      <c r="G430" s="235"/>
      <c r="H430" s="235"/>
      <c r="I430" s="235"/>
      <c r="J430" s="235"/>
      <c r="K430" s="235"/>
      <c r="L430" s="235"/>
      <c r="M430" s="235"/>
      <c r="N430" s="235"/>
      <c r="O430" s="235"/>
      <c r="P430" s="235"/>
      <c r="Q430" s="235"/>
      <c r="R430" s="235"/>
      <c r="S430" s="235"/>
      <c r="T430" s="235"/>
      <c r="U430" s="235"/>
      <c r="V430" s="235"/>
    </row>
    <row r="431" spans="1:22" ht="14.25" customHeight="1" x14ac:dyDescent="0.2">
      <c r="A431" s="235"/>
      <c r="B431" s="235"/>
      <c r="C431" s="236"/>
      <c r="D431" s="235"/>
      <c r="E431" s="235"/>
      <c r="F431" s="235"/>
      <c r="G431" s="235"/>
      <c r="H431" s="235"/>
      <c r="I431" s="235"/>
      <c r="J431" s="235"/>
      <c r="K431" s="235"/>
      <c r="L431" s="235"/>
      <c r="M431" s="235"/>
      <c r="N431" s="235"/>
      <c r="O431" s="235"/>
      <c r="P431" s="235"/>
      <c r="Q431" s="235"/>
      <c r="R431" s="235"/>
      <c r="S431" s="235"/>
      <c r="T431" s="235"/>
      <c r="U431" s="235"/>
      <c r="V431" s="235"/>
    </row>
    <row r="432" spans="1:22" ht="14.25" customHeight="1" x14ac:dyDescent="0.2">
      <c r="A432" s="235"/>
      <c r="B432" s="235"/>
      <c r="C432" s="236"/>
      <c r="D432" s="235"/>
      <c r="E432" s="235"/>
      <c r="F432" s="235"/>
      <c r="G432" s="235"/>
      <c r="H432" s="235"/>
      <c r="I432" s="235"/>
      <c r="J432" s="235"/>
      <c r="K432" s="235"/>
      <c r="L432" s="235"/>
      <c r="M432" s="235"/>
      <c r="N432" s="235"/>
      <c r="O432" s="235"/>
      <c r="P432" s="235"/>
      <c r="Q432" s="235"/>
      <c r="R432" s="235"/>
      <c r="S432" s="235"/>
      <c r="T432" s="235"/>
      <c r="U432" s="235"/>
      <c r="V432" s="235"/>
    </row>
    <row r="433" spans="1:22" ht="14.25" customHeight="1" x14ac:dyDescent="0.2">
      <c r="A433" s="235"/>
      <c r="B433" s="235"/>
      <c r="C433" s="236"/>
      <c r="D433" s="235"/>
      <c r="E433" s="235"/>
      <c r="F433" s="235"/>
      <c r="G433" s="235"/>
      <c r="H433" s="235"/>
      <c r="I433" s="235"/>
      <c r="J433" s="235"/>
      <c r="K433" s="235"/>
      <c r="L433" s="235"/>
      <c r="M433" s="235"/>
      <c r="N433" s="235"/>
      <c r="O433" s="235"/>
      <c r="P433" s="235"/>
      <c r="Q433" s="235"/>
      <c r="R433" s="235"/>
      <c r="S433" s="235"/>
      <c r="T433" s="235"/>
      <c r="U433" s="235"/>
      <c r="V433" s="235"/>
    </row>
    <row r="434" spans="1:22" ht="14.25" customHeight="1" x14ac:dyDescent="0.2">
      <c r="A434" s="235"/>
      <c r="B434" s="235"/>
      <c r="C434" s="236"/>
      <c r="D434" s="235"/>
      <c r="E434" s="235"/>
      <c r="F434" s="235"/>
      <c r="G434" s="235"/>
      <c r="H434" s="235"/>
      <c r="I434" s="235"/>
      <c r="J434" s="235"/>
      <c r="K434" s="235"/>
      <c r="L434" s="235"/>
      <c r="M434" s="235"/>
      <c r="N434" s="235"/>
      <c r="O434" s="235"/>
      <c r="P434" s="235"/>
      <c r="Q434" s="235"/>
      <c r="R434" s="235"/>
      <c r="S434" s="235"/>
      <c r="T434" s="235"/>
      <c r="U434" s="235"/>
      <c r="V434" s="235"/>
    </row>
    <row r="435" spans="1:22" ht="14.25" customHeight="1" x14ac:dyDescent="0.2">
      <c r="A435" s="235"/>
      <c r="B435" s="235"/>
      <c r="C435" s="236"/>
      <c r="D435" s="235"/>
      <c r="E435" s="235"/>
      <c r="F435" s="235"/>
      <c r="G435" s="235"/>
      <c r="H435" s="235"/>
      <c r="I435" s="235"/>
      <c r="J435" s="235"/>
      <c r="K435" s="235"/>
      <c r="L435" s="235"/>
      <c r="M435" s="235"/>
      <c r="N435" s="235"/>
      <c r="O435" s="235"/>
      <c r="P435" s="235"/>
      <c r="Q435" s="235"/>
      <c r="R435" s="235"/>
      <c r="S435" s="235"/>
      <c r="T435" s="235"/>
      <c r="U435" s="235"/>
      <c r="V435" s="235"/>
    </row>
    <row r="436" spans="1:22" ht="14.25" customHeight="1" x14ac:dyDescent="0.2">
      <c r="A436" s="235"/>
      <c r="B436" s="235"/>
      <c r="C436" s="236"/>
      <c r="D436" s="235"/>
      <c r="E436" s="235"/>
      <c r="F436" s="235"/>
      <c r="G436" s="235"/>
      <c r="H436" s="235"/>
      <c r="I436" s="235"/>
      <c r="J436" s="235"/>
      <c r="K436" s="235"/>
      <c r="L436" s="235"/>
      <c r="M436" s="235"/>
      <c r="N436" s="235"/>
      <c r="O436" s="235"/>
      <c r="P436" s="235"/>
      <c r="Q436" s="235"/>
      <c r="R436" s="235"/>
      <c r="S436" s="235"/>
      <c r="T436" s="235"/>
      <c r="U436" s="235"/>
      <c r="V436" s="235"/>
    </row>
    <row r="437" spans="1:22" ht="14.25" customHeight="1" x14ac:dyDescent="0.2">
      <c r="A437" s="235"/>
      <c r="B437" s="235"/>
      <c r="C437" s="236"/>
      <c r="D437" s="235"/>
      <c r="E437" s="235"/>
      <c r="F437" s="235"/>
      <c r="G437" s="235"/>
      <c r="H437" s="235"/>
      <c r="I437" s="235"/>
      <c r="J437" s="235"/>
      <c r="K437" s="235"/>
      <c r="L437" s="235"/>
      <c r="M437" s="235"/>
      <c r="N437" s="235"/>
      <c r="O437" s="235"/>
      <c r="P437" s="235"/>
      <c r="Q437" s="235"/>
      <c r="R437" s="235"/>
      <c r="S437" s="235"/>
      <c r="T437" s="235"/>
      <c r="U437" s="235"/>
      <c r="V437" s="235"/>
    </row>
    <row r="438" spans="1:22" ht="14.25" customHeight="1" x14ac:dyDescent="0.2">
      <c r="A438" s="235"/>
      <c r="B438" s="235"/>
      <c r="C438" s="236"/>
      <c r="D438" s="235"/>
      <c r="E438" s="235"/>
      <c r="F438" s="235"/>
      <c r="G438" s="235"/>
      <c r="H438" s="235"/>
      <c r="I438" s="235"/>
      <c r="J438" s="235"/>
      <c r="K438" s="235"/>
      <c r="L438" s="235"/>
      <c r="M438" s="235"/>
      <c r="N438" s="235"/>
      <c r="O438" s="235"/>
      <c r="P438" s="235"/>
      <c r="Q438" s="235"/>
      <c r="R438" s="235"/>
      <c r="S438" s="235"/>
      <c r="T438" s="235"/>
      <c r="U438" s="235"/>
      <c r="V438" s="235"/>
    </row>
    <row r="439" spans="1:22" ht="14.25" customHeight="1" x14ac:dyDescent="0.2">
      <c r="A439" s="235"/>
      <c r="B439" s="235"/>
      <c r="C439" s="236"/>
      <c r="D439" s="235"/>
      <c r="E439" s="235"/>
      <c r="F439" s="235"/>
      <c r="G439" s="235"/>
      <c r="H439" s="235"/>
      <c r="I439" s="235"/>
      <c r="J439" s="235"/>
      <c r="K439" s="235"/>
      <c r="L439" s="235"/>
      <c r="M439" s="235"/>
      <c r="N439" s="235"/>
      <c r="O439" s="235"/>
      <c r="P439" s="235"/>
      <c r="Q439" s="235"/>
      <c r="R439" s="235"/>
      <c r="S439" s="235"/>
      <c r="T439" s="235"/>
      <c r="U439" s="235"/>
      <c r="V439" s="235"/>
    </row>
    <row r="440" spans="1:22" ht="14.25" customHeight="1" x14ac:dyDescent="0.2">
      <c r="A440" s="235"/>
      <c r="B440" s="235"/>
      <c r="C440" s="236"/>
      <c r="D440" s="235"/>
      <c r="E440" s="235"/>
      <c r="F440" s="235"/>
      <c r="G440" s="235"/>
      <c r="H440" s="235"/>
      <c r="I440" s="235"/>
      <c r="J440" s="235"/>
      <c r="K440" s="235"/>
      <c r="L440" s="235"/>
      <c r="M440" s="235"/>
      <c r="N440" s="235"/>
      <c r="O440" s="235"/>
      <c r="P440" s="235"/>
      <c r="Q440" s="235"/>
      <c r="R440" s="235"/>
      <c r="S440" s="235"/>
      <c r="T440" s="235"/>
      <c r="U440" s="235"/>
      <c r="V440" s="235"/>
    </row>
    <row r="441" spans="1:22" ht="14.25" customHeight="1" x14ac:dyDescent="0.2">
      <c r="A441" s="235"/>
      <c r="B441" s="235"/>
      <c r="C441" s="236"/>
      <c r="D441" s="235"/>
      <c r="E441" s="235"/>
      <c r="F441" s="235"/>
      <c r="G441" s="235"/>
      <c r="H441" s="235"/>
      <c r="I441" s="235"/>
      <c r="J441" s="235"/>
      <c r="K441" s="235"/>
      <c r="L441" s="235"/>
      <c r="M441" s="235"/>
      <c r="N441" s="235"/>
      <c r="O441" s="235"/>
      <c r="P441" s="235"/>
      <c r="Q441" s="235"/>
      <c r="R441" s="235"/>
      <c r="S441" s="235"/>
      <c r="T441" s="235"/>
      <c r="U441" s="235"/>
      <c r="V441" s="235"/>
    </row>
    <row r="442" spans="1:22" ht="14.25" customHeight="1" x14ac:dyDescent="0.2">
      <c r="A442" s="235"/>
      <c r="B442" s="235"/>
      <c r="C442" s="236"/>
      <c r="D442" s="235"/>
      <c r="E442" s="235"/>
      <c r="F442" s="235"/>
      <c r="G442" s="235"/>
      <c r="H442" s="235"/>
      <c r="I442" s="235"/>
      <c r="J442" s="235"/>
      <c r="K442" s="235"/>
      <c r="L442" s="235"/>
      <c r="M442" s="235"/>
      <c r="N442" s="235"/>
      <c r="O442" s="235"/>
      <c r="P442" s="235"/>
      <c r="Q442" s="235"/>
      <c r="R442" s="235"/>
      <c r="S442" s="235"/>
      <c r="T442" s="235"/>
      <c r="U442" s="235"/>
      <c r="V442" s="235"/>
    </row>
    <row r="443" spans="1:22" ht="14.25" customHeight="1" x14ac:dyDescent="0.2">
      <c r="A443" s="235"/>
      <c r="B443" s="235"/>
      <c r="C443" s="236"/>
      <c r="D443" s="235"/>
      <c r="E443" s="235"/>
      <c r="F443" s="235"/>
      <c r="G443" s="235"/>
      <c r="H443" s="235"/>
      <c r="I443" s="235"/>
      <c r="J443" s="235"/>
      <c r="K443" s="235"/>
      <c r="L443" s="235"/>
      <c r="M443" s="235"/>
      <c r="N443" s="235"/>
      <c r="O443" s="235"/>
      <c r="P443" s="235"/>
      <c r="Q443" s="235"/>
      <c r="R443" s="235"/>
      <c r="S443" s="235"/>
      <c r="T443" s="235"/>
      <c r="U443" s="235"/>
      <c r="V443" s="235"/>
    </row>
    <row r="444" spans="1:22" ht="14.25" customHeight="1" x14ac:dyDescent="0.2">
      <c r="A444" s="235"/>
      <c r="B444" s="235"/>
      <c r="C444" s="236"/>
      <c r="D444" s="235"/>
      <c r="E444" s="235"/>
      <c r="F444" s="235"/>
      <c r="G444" s="235"/>
      <c r="H444" s="235"/>
      <c r="I444" s="235"/>
      <c r="J444" s="235"/>
      <c r="K444" s="235"/>
      <c r="L444" s="235"/>
      <c r="M444" s="235"/>
      <c r="N444" s="235"/>
      <c r="O444" s="235"/>
      <c r="P444" s="235"/>
      <c r="Q444" s="235"/>
      <c r="R444" s="235"/>
      <c r="S444" s="235"/>
      <c r="T444" s="235"/>
      <c r="U444" s="235"/>
      <c r="V444" s="235"/>
    </row>
    <row r="445" spans="1:22" ht="14.25" customHeight="1" x14ac:dyDescent="0.2">
      <c r="A445" s="235"/>
      <c r="B445" s="235"/>
      <c r="C445" s="236"/>
      <c r="D445" s="235"/>
      <c r="E445" s="235"/>
      <c r="F445" s="235"/>
      <c r="G445" s="235"/>
      <c r="H445" s="235"/>
      <c r="I445" s="235"/>
      <c r="J445" s="235"/>
      <c r="K445" s="235"/>
      <c r="L445" s="235"/>
      <c r="M445" s="235"/>
      <c r="N445" s="235"/>
      <c r="O445" s="235"/>
      <c r="P445" s="235"/>
      <c r="Q445" s="235"/>
      <c r="R445" s="235"/>
      <c r="S445" s="235"/>
      <c r="T445" s="235"/>
      <c r="U445" s="235"/>
      <c r="V445" s="235"/>
    </row>
    <row r="446" spans="1:22" ht="14.25" customHeight="1" x14ac:dyDescent="0.2">
      <c r="A446" s="235"/>
      <c r="B446" s="235"/>
      <c r="C446" s="236"/>
      <c r="D446" s="235"/>
      <c r="E446" s="235"/>
      <c r="F446" s="235"/>
      <c r="G446" s="235"/>
      <c r="H446" s="235"/>
      <c r="I446" s="235"/>
      <c r="J446" s="235"/>
      <c r="K446" s="235"/>
      <c r="L446" s="235"/>
      <c r="M446" s="235"/>
      <c r="N446" s="235"/>
      <c r="O446" s="235"/>
      <c r="P446" s="235"/>
      <c r="Q446" s="235"/>
      <c r="R446" s="235"/>
      <c r="S446" s="235"/>
      <c r="T446" s="235"/>
      <c r="U446" s="235"/>
      <c r="V446" s="235"/>
    </row>
    <row r="447" spans="1:22" ht="14.25" customHeight="1" x14ac:dyDescent="0.2">
      <c r="A447" s="235"/>
      <c r="B447" s="235"/>
      <c r="C447" s="236"/>
      <c r="D447" s="235"/>
      <c r="E447" s="235"/>
      <c r="F447" s="235"/>
      <c r="G447" s="235"/>
      <c r="H447" s="235"/>
      <c r="I447" s="235"/>
      <c r="J447" s="235"/>
      <c r="K447" s="235"/>
      <c r="L447" s="235"/>
      <c r="M447" s="235"/>
      <c r="N447" s="235"/>
      <c r="O447" s="235"/>
      <c r="P447" s="235"/>
      <c r="Q447" s="235"/>
      <c r="R447" s="235"/>
      <c r="S447" s="235"/>
      <c r="T447" s="235"/>
      <c r="U447" s="235"/>
      <c r="V447" s="235"/>
    </row>
    <row r="448" spans="1:22" ht="14.25" customHeight="1" x14ac:dyDescent="0.2">
      <c r="A448" s="235"/>
      <c r="B448" s="235"/>
      <c r="C448" s="236"/>
      <c r="D448" s="235"/>
      <c r="E448" s="235"/>
      <c r="F448" s="235"/>
      <c r="G448" s="235"/>
      <c r="H448" s="235"/>
      <c r="I448" s="235"/>
      <c r="J448" s="235"/>
      <c r="K448" s="235"/>
      <c r="L448" s="235"/>
      <c r="M448" s="235"/>
      <c r="N448" s="235"/>
      <c r="O448" s="235"/>
      <c r="P448" s="235"/>
      <c r="Q448" s="235"/>
      <c r="R448" s="235"/>
      <c r="S448" s="235"/>
      <c r="T448" s="235"/>
      <c r="U448" s="235"/>
      <c r="V448" s="235"/>
    </row>
    <row r="449" spans="1:22" ht="14.25" customHeight="1" x14ac:dyDescent="0.2">
      <c r="A449" s="235"/>
      <c r="B449" s="235"/>
      <c r="C449" s="236"/>
      <c r="D449" s="235"/>
      <c r="E449" s="235"/>
      <c r="F449" s="235"/>
      <c r="G449" s="235"/>
      <c r="H449" s="235"/>
      <c r="I449" s="235"/>
      <c r="J449" s="235"/>
      <c r="K449" s="235"/>
      <c r="L449" s="235"/>
      <c r="M449" s="235"/>
      <c r="N449" s="235"/>
      <c r="O449" s="235"/>
      <c r="P449" s="235"/>
      <c r="Q449" s="235"/>
      <c r="R449" s="235"/>
      <c r="S449" s="235"/>
      <c r="T449" s="235"/>
      <c r="U449" s="235"/>
      <c r="V449" s="235"/>
    </row>
    <row r="450" spans="1:22" ht="14.25" customHeight="1" x14ac:dyDescent="0.2">
      <c r="A450" s="235"/>
      <c r="B450" s="235"/>
      <c r="C450" s="236"/>
      <c r="D450" s="235"/>
      <c r="E450" s="235"/>
      <c r="F450" s="235"/>
      <c r="G450" s="235"/>
      <c r="H450" s="235"/>
      <c r="I450" s="235"/>
      <c r="J450" s="235"/>
      <c r="K450" s="235"/>
      <c r="L450" s="235"/>
      <c r="M450" s="235"/>
      <c r="N450" s="235"/>
      <c r="O450" s="235"/>
      <c r="P450" s="235"/>
      <c r="Q450" s="235"/>
      <c r="R450" s="235"/>
      <c r="S450" s="235"/>
      <c r="T450" s="235"/>
      <c r="U450" s="235"/>
      <c r="V450" s="235"/>
    </row>
    <row r="451" spans="1:22" ht="14.25" customHeight="1" x14ac:dyDescent="0.2">
      <c r="A451" s="235"/>
      <c r="B451" s="235"/>
      <c r="C451" s="236"/>
      <c r="D451" s="235"/>
      <c r="E451" s="235"/>
      <c r="F451" s="235"/>
      <c r="G451" s="235"/>
      <c r="H451" s="235"/>
      <c r="I451" s="235"/>
      <c r="J451" s="235"/>
      <c r="K451" s="235"/>
      <c r="L451" s="235"/>
      <c r="M451" s="235"/>
      <c r="N451" s="235"/>
      <c r="O451" s="235"/>
      <c r="P451" s="235"/>
      <c r="Q451" s="235"/>
      <c r="R451" s="235"/>
      <c r="S451" s="235"/>
      <c r="T451" s="235"/>
      <c r="U451" s="235"/>
      <c r="V451" s="235"/>
    </row>
    <row r="452" spans="1:22" ht="14.25" customHeight="1" x14ac:dyDescent="0.2">
      <c r="A452" s="235"/>
      <c r="B452" s="235"/>
      <c r="C452" s="236"/>
      <c r="D452" s="235"/>
      <c r="E452" s="235"/>
      <c r="F452" s="235"/>
      <c r="G452" s="235"/>
      <c r="H452" s="235"/>
      <c r="I452" s="235"/>
      <c r="J452" s="235"/>
      <c r="K452" s="235"/>
      <c r="L452" s="235"/>
      <c r="M452" s="235"/>
      <c r="N452" s="235"/>
      <c r="O452" s="235"/>
      <c r="P452" s="235"/>
      <c r="Q452" s="235"/>
      <c r="R452" s="235"/>
      <c r="S452" s="235"/>
      <c r="T452" s="235"/>
      <c r="U452" s="235"/>
      <c r="V452" s="235"/>
    </row>
    <row r="453" spans="1:22" ht="14.25" customHeight="1" x14ac:dyDescent="0.2">
      <c r="A453" s="235"/>
      <c r="B453" s="235"/>
      <c r="C453" s="236"/>
      <c r="D453" s="235"/>
      <c r="E453" s="235"/>
      <c r="F453" s="235"/>
      <c r="G453" s="235"/>
      <c r="H453" s="235"/>
      <c r="I453" s="235"/>
      <c r="J453" s="235"/>
      <c r="K453" s="235"/>
      <c r="L453" s="235"/>
      <c r="M453" s="235"/>
      <c r="N453" s="235"/>
      <c r="O453" s="235"/>
      <c r="P453" s="235"/>
      <c r="Q453" s="235"/>
      <c r="R453" s="235"/>
      <c r="S453" s="235"/>
      <c r="T453" s="235"/>
      <c r="U453" s="235"/>
      <c r="V453" s="235"/>
    </row>
    <row r="454" spans="1:22" ht="14.25" customHeight="1" x14ac:dyDescent="0.2">
      <c r="A454" s="235"/>
      <c r="B454" s="235"/>
      <c r="C454" s="236"/>
      <c r="D454" s="235"/>
      <c r="E454" s="235"/>
      <c r="F454" s="235"/>
      <c r="G454" s="235"/>
      <c r="H454" s="235"/>
      <c r="I454" s="235"/>
      <c r="J454" s="235"/>
      <c r="K454" s="235"/>
      <c r="L454" s="235"/>
      <c r="M454" s="235"/>
      <c r="N454" s="235"/>
      <c r="O454" s="235"/>
      <c r="P454" s="235"/>
      <c r="Q454" s="235"/>
      <c r="R454" s="235"/>
      <c r="S454" s="235"/>
      <c r="T454" s="235"/>
      <c r="U454" s="235"/>
      <c r="V454" s="235"/>
    </row>
    <row r="455" spans="1:22" ht="14.25" customHeight="1" x14ac:dyDescent="0.2">
      <c r="A455" s="235"/>
      <c r="B455" s="235"/>
      <c r="C455" s="236"/>
      <c r="D455" s="235"/>
      <c r="E455" s="235"/>
      <c r="F455" s="235"/>
      <c r="G455" s="235"/>
      <c r="H455" s="235"/>
      <c r="I455" s="235"/>
      <c r="J455" s="235"/>
      <c r="K455" s="235"/>
      <c r="L455" s="235"/>
      <c r="M455" s="235"/>
      <c r="N455" s="235"/>
      <c r="O455" s="235"/>
      <c r="P455" s="235"/>
      <c r="Q455" s="235"/>
      <c r="R455" s="235"/>
      <c r="S455" s="235"/>
      <c r="T455" s="235"/>
      <c r="U455" s="235"/>
      <c r="V455" s="235"/>
    </row>
    <row r="456" spans="1:22" ht="14.25" customHeight="1" x14ac:dyDescent="0.2">
      <c r="A456" s="235"/>
      <c r="B456" s="235"/>
      <c r="C456" s="236"/>
      <c r="D456" s="235"/>
      <c r="E456" s="235"/>
      <c r="F456" s="235"/>
      <c r="G456" s="235"/>
      <c r="H456" s="235"/>
      <c r="I456" s="235"/>
      <c r="J456" s="235"/>
      <c r="K456" s="235"/>
      <c r="L456" s="235"/>
      <c r="M456" s="235"/>
      <c r="N456" s="235"/>
      <c r="O456" s="235"/>
      <c r="P456" s="235"/>
      <c r="Q456" s="235"/>
      <c r="R456" s="235"/>
      <c r="S456" s="235"/>
      <c r="T456" s="235"/>
      <c r="U456" s="235"/>
      <c r="V456" s="235"/>
    </row>
    <row r="457" spans="1:22" ht="14.25" customHeight="1" x14ac:dyDescent="0.2">
      <c r="A457" s="235"/>
      <c r="B457" s="235"/>
      <c r="C457" s="236"/>
      <c r="D457" s="235"/>
      <c r="E457" s="235"/>
      <c r="F457" s="235"/>
      <c r="G457" s="235"/>
      <c r="H457" s="235"/>
      <c r="I457" s="235"/>
      <c r="J457" s="235"/>
      <c r="K457" s="235"/>
      <c r="L457" s="235"/>
      <c r="M457" s="235"/>
      <c r="N457" s="235"/>
      <c r="O457" s="235"/>
      <c r="P457" s="235"/>
      <c r="Q457" s="235"/>
      <c r="R457" s="235"/>
      <c r="S457" s="235"/>
      <c r="T457" s="235"/>
      <c r="U457" s="235"/>
      <c r="V457" s="235"/>
    </row>
    <row r="458" spans="1:22" ht="14.25" customHeight="1" x14ac:dyDescent="0.2">
      <c r="A458" s="235"/>
      <c r="B458" s="235"/>
      <c r="C458" s="236"/>
      <c r="D458" s="235"/>
      <c r="E458" s="235"/>
      <c r="F458" s="235"/>
      <c r="G458" s="235"/>
      <c r="H458" s="235"/>
      <c r="I458" s="235"/>
      <c r="J458" s="235"/>
      <c r="K458" s="235"/>
      <c r="L458" s="235"/>
      <c r="M458" s="235"/>
      <c r="N458" s="235"/>
      <c r="O458" s="235"/>
      <c r="P458" s="235"/>
      <c r="Q458" s="235"/>
      <c r="R458" s="235"/>
      <c r="S458" s="235"/>
      <c r="T458" s="235"/>
      <c r="U458" s="235"/>
      <c r="V458" s="235"/>
    </row>
    <row r="459" spans="1:22" ht="14.25" customHeight="1" x14ac:dyDescent="0.2">
      <c r="A459" s="235"/>
      <c r="B459" s="235"/>
      <c r="C459" s="236"/>
      <c r="D459" s="235"/>
      <c r="E459" s="235"/>
      <c r="F459" s="235"/>
      <c r="G459" s="235"/>
      <c r="H459" s="235"/>
      <c r="I459" s="235"/>
      <c r="J459" s="235"/>
      <c r="K459" s="235"/>
      <c r="L459" s="235"/>
      <c r="M459" s="235"/>
      <c r="N459" s="235"/>
      <c r="O459" s="235"/>
      <c r="P459" s="235"/>
      <c r="Q459" s="235"/>
      <c r="R459" s="235"/>
      <c r="S459" s="235"/>
      <c r="T459" s="235"/>
      <c r="U459" s="235"/>
      <c r="V459" s="235"/>
    </row>
    <row r="460" spans="1:22" ht="14.25" customHeight="1" x14ac:dyDescent="0.2">
      <c r="A460" s="235"/>
      <c r="B460" s="235"/>
      <c r="C460" s="236"/>
      <c r="D460" s="235"/>
      <c r="E460" s="235"/>
      <c r="F460" s="235"/>
      <c r="G460" s="235"/>
      <c r="H460" s="235"/>
      <c r="I460" s="235"/>
      <c r="J460" s="235"/>
      <c r="K460" s="235"/>
      <c r="L460" s="235"/>
      <c r="M460" s="235"/>
      <c r="N460" s="235"/>
      <c r="O460" s="235"/>
      <c r="P460" s="235"/>
      <c r="Q460" s="235"/>
      <c r="R460" s="235"/>
      <c r="S460" s="235"/>
      <c r="T460" s="235"/>
      <c r="U460" s="235"/>
      <c r="V460" s="235"/>
    </row>
    <row r="461" spans="1:22" ht="14.25" customHeight="1" x14ac:dyDescent="0.2">
      <c r="A461" s="235"/>
      <c r="B461" s="235"/>
      <c r="C461" s="236"/>
      <c r="D461" s="235"/>
      <c r="E461" s="235"/>
      <c r="F461" s="235"/>
      <c r="G461" s="235"/>
      <c r="H461" s="235"/>
      <c r="I461" s="235"/>
      <c r="J461" s="235"/>
      <c r="K461" s="235"/>
      <c r="L461" s="235"/>
      <c r="M461" s="235"/>
      <c r="N461" s="235"/>
      <c r="O461" s="235"/>
      <c r="P461" s="235"/>
      <c r="Q461" s="235"/>
      <c r="R461" s="235"/>
      <c r="S461" s="235"/>
      <c r="T461" s="235"/>
      <c r="U461" s="235"/>
      <c r="V461" s="235"/>
    </row>
    <row r="462" spans="1:22" ht="14.25" customHeight="1" x14ac:dyDescent="0.2">
      <c r="A462" s="235"/>
      <c r="B462" s="235"/>
      <c r="C462" s="236"/>
      <c r="D462" s="235"/>
      <c r="E462" s="235"/>
      <c r="F462" s="235"/>
      <c r="G462" s="235"/>
      <c r="H462" s="235"/>
      <c r="I462" s="235"/>
      <c r="J462" s="235"/>
      <c r="K462" s="235"/>
      <c r="L462" s="235"/>
      <c r="M462" s="235"/>
      <c r="N462" s="235"/>
      <c r="O462" s="235"/>
      <c r="P462" s="235"/>
      <c r="Q462" s="235"/>
      <c r="R462" s="235"/>
      <c r="S462" s="235"/>
      <c r="T462" s="235"/>
      <c r="U462" s="235"/>
      <c r="V462" s="235"/>
    </row>
    <row r="463" spans="1:22" ht="14.25" customHeight="1" x14ac:dyDescent="0.2">
      <c r="A463" s="235"/>
      <c r="B463" s="235"/>
      <c r="C463" s="236"/>
      <c r="D463" s="235"/>
      <c r="E463" s="235"/>
      <c r="F463" s="235"/>
      <c r="G463" s="235"/>
      <c r="H463" s="235"/>
      <c r="I463" s="235"/>
      <c r="J463" s="235"/>
      <c r="K463" s="235"/>
      <c r="L463" s="235"/>
      <c r="M463" s="235"/>
      <c r="N463" s="235"/>
      <c r="O463" s="235"/>
      <c r="P463" s="235"/>
      <c r="Q463" s="235"/>
      <c r="R463" s="235"/>
      <c r="S463" s="235"/>
      <c r="T463" s="235"/>
      <c r="U463" s="235"/>
      <c r="V463" s="235"/>
    </row>
    <row r="464" spans="1:22" ht="14.25" customHeight="1" x14ac:dyDescent="0.2">
      <c r="A464" s="235"/>
      <c r="B464" s="235"/>
      <c r="C464" s="236"/>
      <c r="D464" s="235"/>
      <c r="E464" s="235"/>
      <c r="F464" s="235"/>
      <c r="G464" s="235"/>
      <c r="H464" s="235"/>
      <c r="I464" s="235"/>
      <c r="J464" s="235"/>
      <c r="K464" s="235"/>
      <c r="L464" s="235"/>
      <c r="M464" s="235"/>
      <c r="N464" s="235"/>
      <c r="O464" s="235"/>
      <c r="P464" s="235"/>
      <c r="Q464" s="235"/>
      <c r="R464" s="235"/>
      <c r="S464" s="235"/>
      <c r="T464" s="235"/>
      <c r="U464" s="235"/>
      <c r="V464" s="235"/>
    </row>
    <row r="465" spans="1:22" ht="14.25" customHeight="1" x14ac:dyDescent="0.2">
      <c r="A465" s="235"/>
      <c r="B465" s="235"/>
      <c r="C465" s="236"/>
      <c r="D465" s="235"/>
      <c r="E465" s="235"/>
      <c r="F465" s="235"/>
      <c r="G465" s="235"/>
      <c r="H465" s="235"/>
      <c r="I465" s="235"/>
      <c r="J465" s="235"/>
      <c r="K465" s="235"/>
      <c r="L465" s="235"/>
      <c r="M465" s="235"/>
      <c r="N465" s="235"/>
      <c r="O465" s="235"/>
      <c r="P465" s="235"/>
      <c r="Q465" s="235"/>
      <c r="R465" s="235"/>
      <c r="S465" s="235"/>
      <c r="T465" s="235"/>
      <c r="U465" s="235"/>
      <c r="V465" s="235"/>
    </row>
    <row r="466" spans="1:22" ht="14.25" customHeight="1" x14ac:dyDescent="0.2">
      <c r="A466" s="235"/>
      <c r="B466" s="235"/>
      <c r="C466" s="236"/>
      <c r="D466" s="235"/>
      <c r="E466" s="235"/>
      <c r="F466" s="235"/>
      <c r="G466" s="235"/>
      <c r="H466" s="235"/>
      <c r="I466" s="235"/>
      <c r="J466" s="235"/>
      <c r="K466" s="235"/>
      <c r="L466" s="235"/>
      <c r="M466" s="235"/>
      <c r="N466" s="235"/>
      <c r="O466" s="235"/>
      <c r="P466" s="235"/>
      <c r="Q466" s="235"/>
      <c r="R466" s="235"/>
      <c r="S466" s="235"/>
      <c r="T466" s="235"/>
      <c r="U466" s="235"/>
      <c r="V466" s="235"/>
    </row>
    <row r="467" spans="1:22" ht="14.25" customHeight="1" x14ac:dyDescent="0.2">
      <c r="A467" s="235"/>
      <c r="B467" s="235"/>
      <c r="C467" s="236"/>
      <c r="D467" s="235"/>
      <c r="E467" s="235"/>
      <c r="F467" s="235"/>
      <c r="G467" s="235"/>
      <c r="H467" s="235"/>
      <c r="I467" s="235"/>
      <c r="J467" s="235"/>
      <c r="K467" s="235"/>
      <c r="L467" s="235"/>
      <c r="M467" s="235"/>
      <c r="N467" s="235"/>
      <c r="O467" s="235"/>
      <c r="P467" s="235"/>
      <c r="Q467" s="235"/>
      <c r="R467" s="235"/>
      <c r="S467" s="235"/>
      <c r="T467" s="235"/>
      <c r="U467" s="235"/>
      <c r="V467" s="235"/>
    </row>
    <row r="468" spans="1:22" ht="14.25" customHeight="1" x14ac:dyDescent="0.2">
      <c r="A468" s="235"/>
      <c r="B468" s="235"/>
      <c r="C468" s="236"/>
      <c r="D468" s="235"/>
      <c r="E468" s="235"/>
      <c r="F468" s="235"/>
      <c r="G468" s="235"/>
      <c r="H468" s="235"/>
      <c r="I468" s="235"/>
      <c r="J468" s="235"/>
      <c r="K468" s="235"/>
      <c r="L468" s="235"/>
      <c r="M468" s="235"/>
      <c r="N468" s="235"/>
      <c r="O468" s="235"/>
      <c r="P468" s="235"/>
      <c r="Q468" s="235"/>
      <c r="R468" s="235"/>
      <c r="S468" s="235"/>
      <c r="T468" s="235"/>
      <c r="U468" s="235"/>
      <c r="V468" s="235"/>
    </row>
    <row r="469" spans="1:22" ht="14.25" customHeight="1" x14ac:dyDescent="0.2">
      <c r="A469" s="235"/>
      <c r="B469" s="235"/>
      <c r="C469" s="236"/>
      <c r="D469" s="235"/>
      <c r="E469" s="235"/>
      <c r="F469" s="235"/>
      <c r="G469" s="235"/>
      <c r="H469" s="235"/>
      <c r="I469" s="235"/>
      <c r="J469" s="235"/>
      <c r="K469" s="235"/>
      <c r="L469" s="235"/>
      <c r="M469" s="235"/>
      <c r="N469" s="235"/>
      <c r="O469" s="235"/>
      <c r="P469" s="235"/>
      <c r="Q469" s="235"/>
      <c r="R469" s="235"/>
      <c r="S469" s="235"/>
      <c r="T469" s="235"/>
      <c r="U469" s="235"/>
      <c r="V469" s="235"/>
    </row>
    <row r="470" spans="1:22" ht="14.25" customHeight="1" x14ac:dyDescent="0.2">
      <c r="A470" s="235"/>
      <c r="B470" s="235"/>
      <c r="C470" s="236"/>
      <c r="D470" s="235"/>
      <c r="E470" s="235"/>
      <c r="F470" s="235"/>
      <c r="G470" s="235"/>
      <c r="H470" s="235"/>
      <c r="I470" s="235"/>
      <c r="J470" s="235"/>
      <c r="K470" s="235"/>
      <c r="L470" s="235"/>
      <c r="M470" s="235"/>
      <c r="N470" s="235"/>
      <c r="O470" s="235"/>
      <c r="P470" s="235"/>
      <c r="Q470" s="235"/>
      <c r="R470" s="235"/>
      <c r="S470" s="235"/>
      <c r="T470" s="235"/>
      <c r="U470" s="235"/>
      <c r="V470" s="235"/>
    </row>
    <row r="471" spans="1:22" ht="14.25" customHeight="1" x14ac:dyDescent="0.2">
      <c r="A471" s="235"/>
      <c r="B471" s="235"/>
      <c r="C471" s="236"/>
      <c r="D471" s="235"/>
      <c r="E471" s="235"/>
      <c r="F471" s="235"/>
      <c r="G471" s="235"/>
      <c r="H471" s="235"/>
      <c r="I471" s="235"/>
      <c r="J471" s="235"/>
      <c r="K471" s="235"/>
      <c r="L471" s="235"/>
      <c r="M471" s="235"/>
      <c r="N471" s="235"/>
      <c r="O471" s="235"/>
      <c r="P471" s="235"/>
      <c r="Q471" s="235"/>
      <c r="R471" s="235"/>
      <c r="S471" s="235"/>
      <c r="T471" s="235"/>
      <c r="U471" s="235"/>
      <c r="V471" s="235"/>
    </row>
    <row r="472" spans="1:22" ht="14.25" customHeight="1" x14ac:dyDescent="0.2">
      <c r="A472" s="235"/>
      <c r="B472" s="235"/>
      <c r="C472" s="236"/>
      <c r="D472" s="235"/>
      <c r="E472" s="235"/>
      <c r="F472" s="235"/>
      <c r="G472" s="235"/>
      <c r="H472" s="235"/>
      <c r="I472" s="235"/>
      <c r="J472" s="235"/>
      <c r="K472" s="235"/>
      <c r="L472" s="235"/>
      <c r="M472" s="235"/>
      <c r="N472" s="235"/>
      <c r="O472" s="235"/>
      <c r="P472" s="235"/>
      <c r="Q472" s="235"/>
      <c r="R472" s="235"/>
      <c r="S472" s="235"/>
      <c r="T472" s="235"/>
      <c r="U472" s="235"/>
      <c r="V472" s="235"/>
    </row>
    <row r="473" spans="1:22" ht="14.25" customHeight="1" x14ac:dyDescent="0.2">
      <c r="A473" s="235"/>
      <c r="B473" s="235"/>
      <c r="C473" s="236"/>
      <c r="D473" s="235"/>
      <c r="E473" s="235"/>
      <c r="F473" s="235"/>
      <c r="G473" s="235"/>
      <c r="H473" s="235"/>
      <c r="I473" s="235"/>
      <c r="J473" s="235"/>
      <c r="K473" s="235"/>
      <c r="L473" s="235"/>
      <c r="M473" s="235"/>
      <c r="N473" s="235"/>
      <c r="O473" s="235"/>
      <c r="P473" s="235"/>
      <c r="Q473" s="235"/>
      <c r="R473" s="235"/>
      <c r="S473" s="235"/>
      <c r="T473" s="235"/>
      <c r="U473" s="235"/>
      <c r="V473" s="235"/>
    </row>
    <row r="474" spans="1:22" ht="14.25" customHeight="1" x14ac:dyDescent="0.2">
      <c r="A474" s="235"/>
      <c r="B474" s="235"/>
      <c r="C474" s="236"/>
      <c r="D474" s="235"/>
      <c r="E474" s="235"/>
      <c r="F474" s="235"/>
      <c r="G474" s="235"/>
      <c r="H474" s="235"/>
      <c r="I474" s="235"/>
      <c r="J474" s="235"/>
      <c r="K474" s="235"/>
      <c r="L474" s="235"/>
      <c r="M474" s="235"/>
      <c r="N474" s="235"/>
      <c r="O474" s="235"/>
      <c r="P474" s="235"/>
      <c r="Q474" s="235"/>
      <c r="R474" s="235"/>
      <c r="S474" s="235"/>
      <c r="T474" s="235"/>
      <c r="U474" s="235"/>
      <c r="V474" s="235"/>
    </row>
    <row r="475" spans="1:22" ht="14.25" customHeight="1" x14ac:dyDescent="0.2">
      <c r="A475" s="235"/>
      <c r="B475" s="235"/>
      <c r="C475" s="236"/>
      <c r="D475" s="235"/>
      <c r="E475" s="235"/>
      <c r="F475" s="235"/>
      <c r="G475" s="235"/>
      <c r="H475" s="235"/>
      <c r="I475" s="235"/>
      <c r="J475" s="235"/>
      <c r="K475" s="235"/>
      <c r="L475" s="235"/>
      <c r="M475" s="235"/>
      <c r="N475" s="235"/>
      <c r="O475" s="235"/>
      <c r="P475" s="235"/>
      <c r="Q475" s="235"/>
      <c r="R475" s="235"/>
      <c r="S475" s="235"/>
      <c r="T475" s="235"/>
      <c r="U475" s="235"/>
      <c r="V475" s="235"/>
    </row>
    <row r="476" spans="1:22" ht="14.25" customHeight="1" x14ac:dyDescent="0.2">
      <c r="A476" s="235"/>
      <c r="B476" s="235"/>
      <c r="C476" s="236"/>
      <c r="D476" s="235"/>
      <c r="E476" s="235"/>
      <c r="F476" s="235"/>
      <c r="G476" s="235"/>
      <c r="H476" s="235"/>
      <c r="I476" s="235"/>
      <c r="J476" s="235"/>
      <c r="K476" s="235"/>
      <c r="L476" s="235"/>
      <c r="M476" s="235"/>
      <c r="N476" s="235"/>
      <c r="O476" s="235"/>
      <c r="P476" s="235"/>
      <c r="Q476" s="235"/>
      <c r="R476" s="235"/>
      <c r="S476" s="235"/>
      <c r="T476" s="235"/>
      <c r="U476" s="235"/>
      <c r="V476" s="235"/>
    </row>
    <row r="477" spans="1:22" ht="14.25" customHeight="1" x14ac:dyDescent="0.2">
      <c r="A477" s="235"/>
      <c r="B477" s="235"/>
      <c r="C477" s="236"/>
      <c r="D477" s="235"/>
      <c r="E477" s="235"/>
      <c r="F477" s="235"/>
      <c r="G477" s="235"/>
      <c r="H477" s="235"/>
      <c r="I477" s="235"/>
      <c r="J477" s="235"/>
      <c r="K477" s="235"/>
      <c r="L477" s="235"/>
      <c r="M477" s="235"/>
      <c r="N477" s="235"/>
      <c r="O477" s="235"/>
      <c r="P477" s="235"/>
      <c r="Q477" s="235"/>
      <c r="R477" s="235"/>
      <c r="S477" s="235"/>
      <c r="T477" s="235"/>
      <c r="U477" s="235"/>
      <c r="V477" s="235"/>
    </row>
    <row r="478" spans="1:22" ht="14.25" customHeight="1" x14ac:dyDescent="0.2">
      <c r="A478" s="235"/>
      <c r="B478" s="235"/>
      <c r="C478" s="236"/>
      <c r="D478" s="235"/>
      <c r="E478" s="235"/>
      <c r="F478" s="235"/>
      <c r="G478" s="235"/>
      <c r="H478" s="235"/>
      <c r="I478" s="235"/>
      <c r="J478" s="235"/>
      <c r="K478" s="235"/>
      <c r="L478" s="235"/>
      <c r="M478" s="235"/>
      <c r="N478" s="235"/>
      <c r="O478" s="235"/>
      <c r="P478" s="235"/>
      <c r="Q478" s="235"/>
      <c r="R478" s="235"/>
      <c r="S478" s="235"/>
      <c r="T478" s="235"/>
      <c r="U478" s="235"/>
      <c r="V478" s="235"/>
    </row>
    <row r="479" spans="1:22" ht="14.25" customHeight="1" x14ac:dyDescent="0.2">
      <c r="A479" s="235"/>
      <c r="B479" s="235"/>
      <c r="C479" s="236"/>
      <c r="D479" s="235"/>
      <c r="E479" s="235"/>
      <c r="F479" s="235"/>
      <c r="G479" s="235"/>
      <c r="H479" s="235"/>
      <c r="I479" s="235"/>
      <c r="J479" s="235"/>
      <c r="K479" s="235"/>
      <c r="L479" s="235"/>
      <c r="M479" s="235"/>
      <c r="N479" s="235"/>
      <c r="O479" s="235"/>
      <c r="P479" s="235"/>
      <c r="Q479" s="235"/>
      <c r="R479" s="235"/>
      <c r="S479" s="235"/>
      <c r="T479" s="235"/>
      <c r="U479" s="235"/>
      <c r="V479" s="235"/>
    </row>
    <row r="480" spans="1:22" ht="14.25" customHeight="1" x14ac:dyDescent="0.2">
      <c r="A480" s="235"/>
      <c r="B480" s="235"/>
      <c r="C480" s="236"/>
      <c r="D480" s="235"/>
      <c r="E480" s="235"/>
      <c r="F480" s="235"/>
      <c r="G480" s="235"/>
      <c r="H480" s="235"/>
      <c r="I480" s="235"/>
      <c r="J480" s="235"/>
      <c r="K480" s="235"/>
      <c r="L480" s="235"/>
      <c r="M480" s="235"/>
      <c r="N480" s="235"/>
      <c r="O480" s="235"/>
      <c r="P480" s="235"/>
      <c r="Q480" s="235"/>
      <c r="R480" s="235"/>
      <c r="S480" s="235"/>
      <c r="T480" s="235"/>
      <c r="U480" s="235"/>
      <c r="V480" s="235"/>
    </row>
    <row r="481" spans="1:22" ht="14.25" customHeight="1" x14ac:dyDescent="0.2">
      <c r="A481" s="235"/>
      <c r="B481" s="235"/>
      <c r="C481" s="236"/>
      <c r="D481" s="235"/>
      <c r="E481" s="235"/>
      <c r="F481" s="235"/>
      <c r="G481" s="235"/>
      <c r="H481" s="235"/>
      <c r="I481" s="235"/>
      <c r="J481" s="235"/>
      <c r="K481" s="235"/>
      <c r="L481" s="235"/>
      <c r="M481" s="235"/>
      <c r="N481" s="235"/>
      <c r="O481" s="235"/>
      <c r="P481" s="235"/>
      <c r="Q481" s="235"/>
      <c r="R481" s="235"/>
      <c r="S481" s="235"/>
      <c r="T481" s="235"/>
      <c r="U481" s="235"/>
      <c r="V481" s="235"/>
    </row>
    <row r="482" spans="1:22" ht="14.25" customHeight="1" x14ac:dyDescent="0.2">
      <c r="A482" s="235"/>
      <c r="B482" s="235"/>
      <c r="C482" s="236"/>
      <c r="D482" s="235"/>
      <c r="E482" s="235"/>
      <c r="F482" s="235"/>
      <c r="G482" s="235"/>
      <c r="H482" s="235"/>
      <c r="I482" s="235"/>
      <c r="J482" s="235"/>
      <c r="K482" s="235"/>
      <c r="L482" s="235"/>
      <c r="M482" s="235"/>
      <c r="N482" s="235"/>
      <c r="O482" s="235"/>
      <c r="P482" s="235"/>
      <c r="Q482" s="235"/>
      <c r="R482" s="235"/>
      <c r="S482" s="235"/>
      <c r="T482" s="235"/>
      <c r="U482" s="235"/>
      <c r="V482" s="235"/>
    </row>
    <row r="483" spans="1:22" ht="14.25" customHeight="1" x14ac:dyDescent="0.2">
      <c r="A483" s="235"/>
      <c r="B483" s="235"/>
      <c r="C483" s="236"/>
      <c r="D483" s="235"/>
      <c r="E483" s="235"/>
      <c r="F483" s="235"/>
      <c r="G483" s="235"/>
      <c r="H483" s="235"/>
      <c r="I483" s="235"/>
      <c r="J483" s="235"/>
      <c r="K483" s="235"/>
      <c r="L483" s="235"/>
      <c r="M483" s="235"/>
      <c r="N483" s="235"/>
      <c r="O483" s="235"/>
      <c r="P483" s="235"/>
      <c r="Q483" s="235"/>
      <c r="R483" s="235"/>
      <c r="S483" s="235"/>
      <c r="T483" s="235"/>
      <c r="U483" s="235"/>
      <c r="V483" s="235"/>
    </row>
    <row r="484" spans="1:22" ht="14.25" customHeight="1" x14ac:dyDescent="0.2">
      <c r="A484" s="235"/>
      <c r="B484" s="235"/>
      <c r="C484" s="236"/>
      <c r="D484" s="235"/>
      <c r="E484" s="235"/>
      <c r="F484" s="235"/>
      <c r="G484" s="235"/>
      <c r="H484" s="235"/>
      <c r="I484" s="235"/>
      <c r="J484" s="235"/>
      <c r="K484" s="235"/>
      <c r="L484" s="235"/>
      <c r="M484" s="235"/>
      <c r="N484" s="235"/>
      <c r="O484" s="235"/>
      <c r="P484" s="235"/>
      <c r="Q484" s="235"/>
      <c r="R484" s="235"/>
      <c r="S484" s="235"/>
      <c r="T484" s="235"/>
      <c r="U484" s="235"/>
      <c r="V484" s="235"/>
    </row>
    <row r="485" spans="1:22" ht="14.25" customHeight="1" x14ac:dyDescent="0.2">
      <c r="A485" s="235"/>
      <c r="B485" s="235"/>
      <c r="C485" s="236"/>
      <c r="D485" s="235"/>
      <c r="E485" s="235"/>
      <c r="F485" s="235"/>
      <c r="G485" s="235"/>
      <c r="H485" s="235"/>
      <c r="I485" s="235"/>
      <c r="J485" s="235"/>
      <c r="K485" s="235"/>
      <c r="L485" s="235"/>
      <c r="M485" s="235"/>
      <c r="N485" s="235"/>
      <c r="O485" s="235"/>
      <c r="P485" s="235"/>
      <c r="Q485" s="235"/>
      <c r="R485" s="235"/>
      <c r="S485" s="235"/>
      <c r="T485" s="235"/>
      <c r="U485" s="235"/>
      <c r="V485" s="235"/>
    </row>
    <row r="486" spans="1:22" ht="14.25" customHeight="1" x14ac:dyDescent="0.2">
      <c r="A486" s="235"/>
      <c r="B486" s="235"/>
      <c r="C486" s="236"/>
      <c r="D486" s="235"/>
      <c r="E486" s="235"/>
      <c r="F486" s="235"/>
      <c r="G486" s="235"/>
      <c r="H486" s="235"/>
      <c r="I486" s="235"/>
      <c r="J486" s="235"/>
      <c r="K486" s="235"/>
      <c r="L486" s="235"/>
      <c r="M486" s="235"/>
      <c r="N486" s="235"/>
      <c r="O486" s="235"/>
      <c r="P486" s="235"/>
      <c r="Q486" s="235"/>
      <c r="R486" s="235"/>
      <c r="S486" s="235"/>
      <c r="T486" s="235"/>
      <c r="U486" s="235"/>
      <c r="V486" s="235"/>
    </row>
    <row r="487" spans="1:22" ht="14.25" customHeight="1" x14ac:dyDescent="0.2">
      <c r="A487" s="235"/>
      <c r="B487" s="235"/>
      <c r="C487" s="236"/>
      <c r="D487" s="235"/>
      <c r="E487" s="235"/>
      <c r="F487" s="235"/>
      <c r="G487" s="235"/>
      <c r="H487" s="235"/>
      <c r="I487" s="235"/>
      <c r="J487" s="235"/>
      <c r="K487" s="235"/>
      <c r="L487" s="235"/>
      <c r="M487" s="235"/>
      <c r="N487" s="235"/>
      <c r="O487" s="235"/>
      <c r="P487" s="235"/>
      <c r="Q487" s="235"/>
      <c r="R487" s="235"/>
      <c r="S487" s="235"/>
      <c r="T487" s="235"/>
      <c r="U487" s="235"/>
      <c r="V487" s="235"/>
    </row>
    <row r="488" spans="1:22" ht="14.25" customHeight="1" x14ac:dyDescent="0.2">
      <c r="A488" s="235"/>
      <c r="B488" s="235"/>
      <c r="C488" s="236"/>
      <c r="D488" s="235"/>
      <c r="E488" s="235"/>
      <c r="F488" s="235"/>
      <c r="G488" s="235"/>
      <c r="H488" s="235"/>
      <c r="I488" s="235"/>
      <c r="J488" s="235"/>
      <c r="K488" s="235"/>
      <c r="L488" s="235"/>
      <c r="M488" s="235"/>
      <c r="N488" s="235"/>
      <c r="O488" s="235"/>
      <c r="P488" s="235"/>
      <c r="Q488" s="235"/>
      <c r="R488" s="235"/>
      <c r="S488" s="235"/>
      <c r="T488" s="235"/>
      <c r="U488" s="235"/>
      <c r="V488" s="235"/>
    </row>
    <row r="489" spans="1:22" ht="14.25" customHeight="1" x14ac:dyDescent="0.2">
      <c r="A489" s="235"/>
      <c r="B489" s="235"/>
      <c r="C489" s="236"/>
      <c r="D489" s="235"/>
      <c r="E489" s="235"/>
      <c r="F489" s="235"/>
      <c r="G489" s="235"/>
      <c r="H489" s="235"/>
      <c r="I489" s="235"/>
      <c r="J489" s="235"/>
      <c r="K489" s="235"/>
      <c r="L489" s="235"/>
      <c r="M489" s="235"/>
      <c r="N489" s="235"/>
      <c r="O489" s="235"/>
      <c r="P489" s="235"/>
      <c r="Q489" s="235"/>
      <c r="R489" s="235"/>
      <c r="S489" s="235"/>
      <c r="T489" s="235"/>
      <c r="U489" s="235"/>
      <c r="V489" s="235"/>
    </row>
    <row r="490" spans="1:22" ht="14.25" customHeight="1" x14ac:dyDescent="0.2">
      <c r="A490" s="235"/>
      <c r="B490" s="235"/>
      <c r="C490" s="236"/>
      <c r="D490" s="235"/>
      <c r="E490" s="235"/>
      <c r="F490" s="235"/>
      <c r="G490" s="235"/>
      <c r="H490" s="235"/>
      <c r="I490" s="235"/>
      <c r="J490" s="235"/>
      <c r="K490" s="235"/>
      <c r="L490" s="235"/>
      <c r="M490" s="235"/>
      <c r="N490" s="235"/>
      <c r="O490" s="235"/>
      <c r="P490" s="235"/>
      <c r="Q490" s="235"/>
      <c r="R490" s="235"/>
      <c r="S490" s="235"/>
      <c r="T490" s="235"/>
      <c r="U490" s="235"/>
      <c r="V490" s="235"/>
    </row>
    <row r="491" spans="1:22" ht="14.25" customHeight="1" x14ac:dyDescent="0.2">
      <c r="A491" s="235"/>
      <c r="B491" s="235"/>
      <c r="C491" s="236"/>
      <c r="D491" s="235"/>
      <c r="E491" s="235"/>
      <c r="F491" s="235"/>
      <c r="G491" s="235"/>
      <c r="H491" s="235"/>
      <c r="I491" s="235"/>
      <c r="J491" s="235"/>
      <c r="K491" s="235"/>
      <c r="L491" s="235"/>
      <c r="M491" s="235"/>
      <c r="N491" s="235"/>
      <c r="O491" s="235"/>
      <c r="P491" s="235"/>
      <c r="Q491" s="235"/>
      <c r="R491" s="235"/>
      <c r="S491" s="235"/>
      <c r="T491" s="235"/>
      <c r="U491" s="235"/>
      <c r="V491" s="235"/>
    </row>
    <row r="492" spans="1:22" ht="14.25" customHeight="1" x14ac:dyDescent="0.2">
      <c r="A492" s="235"/>
      <c r="B492" s="235"/>
      <c r="C492" s="236"/>
      <c r="D492" s="235"/>
      <c r="E492" s="235"/>
      <c r="F492" s="235"/>
      <c r="G492" s="235"/>
      <c r="H492" s="235"/>
      <c r="I492" s="235"/>
      <c r="J492" s="235"/>
      <c r="K492" s="235"/>
      <c r="L492" s="235"/>
      <c r="M492" s="235"/>
      <c r="N492" s="235"/>
      <c r="O492" s="235"/>
      <c r="P492" s="235"/>
      <c r="Q492" s="235"/>
      <c r="R492" s="235"/>
      <c r="S492" s="235"/>
      <c r="T492" s="235"/>
      <c r="U492" s="235"/>
      <c r="V492" s="235"/>
    </row>
    <row r="493" spans="1:22" ht="14.25" customHeight="1" x14ac:dyDescent="0.2">
      <c r="A493" s="235"/>
      <c r="B493" s="235"/>
      <c r="C493" s="236"/>
      <c r="D493" s="235"/>
      <c r="E493" s="235"/>
      <c r="F493" s="235"/>
      <c r="G493" s="235"/>
      <c r="H493" s="235"/>
      <c r="I493" s="235"/>
      <c r="J493" s="235"/>
      <c r="K493" s="235"/>
      <c r="L493" s="235"/>
      <c r="M493" s="235"/>
      <c r="N493" s="235"/>
      <c r="O493" s="235"/>
      <c r="P493" s="235"/>
      <c r="Q493" s="235"/>
      <c r="R493" s="235"/>
      <c r="S493" s="235"/>
      <c r="T493" s="235"/>
      <c r="U493" s="235"/>
      <c r="V493" s="235"/>
    </row>
    <row r="494" spans="1:22" ht="14.25" customHeight="1" x14ac:dyDescent="0.2">
      <c r="A494" s="235"/>
      <c r="B494" s="235"/>
      <c r="C494" s="236"/>
      <c r="D494" s="235"/>
      <c r="E494" s="235"/>
      <c r="F494" s="235"/>
      <c r="G494" s="235"/>
      <c r="H494" s="235"/>
      <c r="I494" s="235"/>
      <c r="J494" s="235"/>
      <c r="K494" s="235"/>
      <c r="L494" s="235"/>
      <c r="M494" s="235"/>
      <c r="N494" s="235"/>
      <c r="O494" s="235"/>
      <c r="P494" s="235"/>
      <c r="Q494" s="235"/>
      <c r="R494" s="235"/>
      <c r="S494" s="235"/>
      <c r="T494" s="235"/>
      <c r="U494" s="235"/>
      <c r="V494" s="235"/>
    </row>
    <row r="495" spans="1:22" ht="14.25" customHeight="1" x14ac:dyDescent="0.2">
      <c r="A495" s="235"/>
      <c r="B495" s="235"/>
      <c r="C495" s="236"/>
      <c r="D495" s="235"/>
      <c r="E495" s="235"/>
      <c r="F495" s="235"/>
      <c r="G495" s="235"/>
      <c r="H495" s="235"/>
      <c r="I495" s="235"/>
      <c r="J495" s="235"/>
      <c r="K495" s="235"/>
      <c r="L495" s="235"/>
      <c r="M495" s="235"/>
      <c r="N495" s="235"/>
      <c r="O495" s="235"/>
      <c r="P495" s="235"/>
      <c r="Q495" s="235"/>
      <c r="R495" s="235"/>
      <c r="S495" s="235"/>
      <c r="T495" s="235"/>
      <c r="U495" s="235"/>
      <c r="V495" s="235"/>
    </row>
    <row r="496" spans="1:22" ht="14.25" customHeight="1" x14ac:dyDescent="0.2">
      <c r="A496" s="235"/>
      <c r="B496" s="235"/>
      <c r="C496" s="236"/>
      <c r="D496" s="235"/>
      <c r="E496" s="235"/>
      <c r="F496" s="235"/>
      <c r="G496" s="235"/>
      <c r="H496" s="235"/>
      <c r="I496" s="235"/>
      <c r="J496" s="235"/>
      <c r="K496" s="235"/>
      <c r="L496" s="235"/>
      <c r="M496" s="235"/>
      <c r="N496" s="235"/>
      <c r="O496" s="235"/>
      <c r="P496" s="235"/>
      <c r="Q496" s="235"/>
      <c r="R496" s="235"/>
      <c r="S496" s="235"/>
      <c r="T496" s="235"/>
      <c r="U496" s="235"/>
      <c r="V496" s="235"/>
    </row>
    <row r="497" spans="1:22" ht="14.25" customHeight="1" x14ac:dyDescent="0.2">
      <c r="A497" s="235"/>
      <c r="B497" s="235"/>
      <c r="C497" s="236"/>
      <c r="D497" s="235"/>
      <c r="E497" s="235"/>
      <c r="F497" s="235"/>
      <c r="G497" s="235"/>
      <c r="H497" s="235"/>
      <c r="I497" s="235"/>
      <c r="J497" s="235"/>
      <c r="K497" s="235"/>
      <c r="L497" s="235"/>
      <c r="M497" s="235"/>
      <c r="N497" s="235"/>
      <c r="O497" s="235"/>
      <c r="P497" s="235"/>
      <c r="Q497" s="235"/>
      <c r="R497" s="235"/>
      <c r="S497" s="235"/>
      <c r="T497" s="235"/>
      <c r="U497" s="235"/>
      <c r="V497" s="235"/>
    </row>
    <row r="498" spans="1:22" ht="14.25" customHeight="1" x14ac:dyDescent="0.2">
      <c r="A498" s="235"/>
      <c r="B498" s="235"/>
      <c r="C498" s="236"/>
      <c r="D498" s="235"/>
      <c r="E498" s="235"/>
      <c r="F498" s="235"/>
      <c r="G498" s="235"/>
      <c r="H498" s="235"/>
      <c r="I498" s="235"/>
      <c r="J498" s="235"/>
      <c r="K498" s="235"/>
      <c r="L498" s="235"/>
      <c r="M498" s="235"/>
      <c r="N498" s="235"/>
      <c r="O498" s="235"/>
      <c r="P498" s="235"/>
      <c r="Q498" s="235"/>
      <c r="R498" s="235"/>
      <c r="S498" s="235"/>
      <c r="T498" s="235"/>
      <c r="U498" s="235"/>
      <c r="V498" s="235"/>
    </row>
    <row r="499" spans="1:22" ht="14.25" customHeight="1" x14ac:dyDescent="0.2">
      <c r="A499" s="235"/>
      <c r="B499" s="235"/>
      <c r="C499" s="236"/>
      <c r="D499" s="235"/>
      <c r="E499" s="235"/>
      <c r="F499" s="235"/>
      <c r="G499" s="235"/>
      <c r="H499" s="235"/>
      <c r="I499" s="235"/>
      <c r="J499" s="235"/>
      <c r="K499" s="235"/>
      <c r="L499" s="235"/>
      <c r="M499" s="235"/>
      <c r="N499" s="235"/>
      <c r="O499" s="235"/>
      <c r="P499" s="235"/>
      <c r="Q499" s="235"/>
      <c r="R499" s="235"/>
      <c r="S499" s="235"/>
      <c r="T499" s="235"/>
      <c r="U499" s="235"/>
      <c r="V499" s="235"/>
    </row>
    <row r="500" spans="1:22" ht="14.25" customHeight="1" x14ac:dyDescent="0.2">
      <c r="A500" s="235"/>
      <c r="B500" s="235"/>
      <c r="C500" s="236"/>
      <c r="D500" s="235"/>
      <c r="E500" s="235"/>
      <c r="F500" s="235"/>
      <c r="G500" s="235"/>
      <c r="H500" s="235"/>
      <c r="I500" s="235"/>
      <c r="J500" s="235"/>
      <c r="K500" s="235"/>
      <c r="L500" s="235"/>
      <c r="M500" s="235"/>
      <c r="N500" s="235"/>
      <c r="O500" s="235"/>
      <c r="P500" s="235"/>
      <c r="Q500" s="235"/>
      <c r="R500" s="235"/>
      <c r="S500" s="235"/>
      <c r="T500" s="235"/>
      <c r="U500" s="235"/>
      <c r="V500" s="235"/>
    </row>
    <row r="501" spans="1:22" ht="14.25" customHeight="1" x14ac:dyDescent="0.2">
      <c r="A501" s="235"/>
      <c r="B501" s="235"/>
      <c r="C501" s="236"/>
      <c r="D501" s="235"/>
      <c r="E501" s="235"/>
      <c r="F501" s="235"/>
      <c r="G501" s="235"/>
      <c r="H501" s="235"/>
      <c r="I501" s="235"/>
      <c r="J501" s="235"/>
      <c r="K501" s="235"/>
      <c r="L501" s="235"/>
      <c r="M501" s="235"/>
      <c r="N501" s="235"/>
      <c r="O501" s="235"/>
      <c r="P501" s="235"/>
      <c r="Q501" s="235"/>
      <c r="R501" s="235"/>
      <c r="S501" s="235"/>
      <c r="T501" s="235"/>
      <c r="U501" s="235"/>
      <c r="V501" s="235"/>
    </row>
    <row r="502" spans="1:22" ht="14.25" customHeight="1" x14ac:dyDescent="0.2">
      <c r="A502" s="235"/>
      <c r="B502" s="235"/>
      <c r="C502" s="236"/>
      <c r="D502" s="235"/>
      <c r="E502" s="235"/>
      <c r="F502" s="235"/>
      <c r="G502" s="235"/>
      <c r="H502" s="235"/>
      <c r="I502" s="235"/>
      <c r="J502" s="235"/>
      <c r="K502" s="235"/>
      <c r="L502" s="235"/>
      <c r="M502" s="235"/>
      <c r="N502" s="235"/>
      <c r="O502" s="235"/>
      <c r="P502" s="235"/>
      <c r="Q502" s="235"/>
      <c r="R502" s="235"/>
      <c r="S502" s="235"/>
      <c r="T502" s="235"/>
      <c r="U502" s="235"/>
      <c r="V502" s="235"/>
    </row>
    <row r="503" spans="1:22" ht="14.25" customHeight="1" x14ac:dyDescent="0.2">
      <c r="A503" s="235"/>
      <c r="B503" s="235"/>
      <c r="C503" s="236"/>
      <c r="D503" s="235"/>
      <c r="E503" s="235"/>
      <c r="F503" s="235"/>
      <c r="G503" s="235"/>
      <c r="H503" s="235"/>
      <c r="I503" s="235"/>
      <c r="J503" s="235"/>
      <c r="K503" s="235"/>
      <c r="L503" s="235"/>
      <c r="M503" s="235"/>
      <c r="N503" s="235"/>
      <c r="O503" s="235"/>
      <c r="P503" s="235"/>
      <c r="Q503" s="235"/>
      <c r="R503" s="235"/>
      <c r="S503" s="235"/>
      <c r="T503" s="235"/>
      <c r="U503" s="235"/>
      <c r="V503" s="235"/>
    </row>
    <row r="504" spans="1:22" ht="14.25" customHeight="1" x14ac:dyDescent="0.2">
      <c r="A504" s="235"/>
      <c r="B504" s="235"/>
      <c r="C504" s="236"/>
      <c r="D504" s="235"/>
      <c r="E504" s="235"/>
      <c r="F504" s="235"/>
      <c r="G504" s="235"/>
      <c r="H504" s="235"/>
      <c r="I504" s="235"/>
      <c r="J504" s="235"/>
      <c r="K504" s="235"/>
      <c r="L504" s="235"/>
      <c r="M504" s="235"/>
      <c r="N504" s="235"/>
      <c r="O504" s="235"/>
      <c r="P504" s="235"/>
      <c r="Q504" s="235"/>
      <c r="R504" s="235"/>
      <c r="S504" s="235"/>
      <c r="T504" s="235"/>
      <c r="U504" s="235"/>
      <c r="V504" s="235"/>
    </row>
    <row r="505" spans="1:22" ht="14.25" customHeight="1" x14ac:dyDescent="0.2">
      <c r="A505" s="235"/>
      <c r="B505" s="235"/>
      <c r="C505" s="236"/>
      <c r="D505" s="235"/>
      <c r="E505" s="235"/>
      <c r="F505" s="235"/>
      <c r="G505" s="235"/>
      <c r="H505" s="235"/>
      <c r="I505" s="235"/>
      <c r="J505" s="235"/>
      <c r="K505" s="235"/>
      <c r="L505" s="235"/>
      <c r="M505" s="235"/>
      <c r="N505" s="235"/>
      <c r="O505" s="235"/>
      <c r="P505" s="235"/>
      <c r="Q505" s="235"/>
      <c r="R505" s="235"/>
      <c r="S505" s="235"/>
      <c r="T505" s="235"/>
      <c r="U505" s="235"/>
      <c r="V505" s="235"/>
    </row>
    <row r="506" spans="1:22" ht="14.25" customHeight="1" x14ac:dyDescent="0.2">
      <c r="A506" s="235"/>
      <c r="B506" s="235"/>
      <c r="C506" s="236"/>
      <c r="D506" s="235"/>
      <c r="E506" s="235"/>
      <c r="F506" s="235"/>
      <c r="G506" s="235"/>
      <c r="H506" s="235"/>
      <c r="I506" s="235"/>
      <c r="J506" s="235"/>
      <c r="K506" s="235"/>
      <c r="L506" s="235"/>
      <c r="M506" s="235"/>
      <c r="N506" s="235"/>
      <c r="O506" s="235"/>
      <c r="P506" s="235"/>
      <c r="Q506" s="235"/>
      <c r="R506" s="235"/>
      <c r="S506" s="235"/>
      <c r="T506" s="235"/>
      <c r="U506" s="235"/>
      <c r="V506" s="235"/>
    </row>
    <row r="507" spans="1:22" ht="14.25" customHeight="1" x14ac:dyDescent="0.2">
      <c r="A507" s="235"/>
      <c r="B507" s="235"/>
      <c r="C507" s="236"/>
      <c r="D507" s="235"/>
      <c r="E507" s="235"/>
      <c r="F507" s="235"/>
      <c r="G507" s="235"/>
      <c r="H507" s="235"/>
      <c r="I507" s="235"/>
      <c r="J507" s="235"/>
      <c r="K507" s="235"/>
      <c r="L507" s="235"/>
      <c r="M507" s="235"/>
      <c r="N507" s="235"/>
      <c r="O507" s="235"/>
      <c r="P507" s="235"/>
      <c r="Q507" s="235"/>
      <c r="R507" s="235"/>
      <c r="S507" s="235"/>
      <c r="T507" s="235"/>
      <c r="U507" s="235"/>
      <c r="V507" s="235"/>
    </row>
    <row r="508" spans="1:22" ht="14.25" customHeight="1" x14ac:dyDescent="0.2">
      <c r="A508" s="235"/>
      <c r="B508" s="235"/>
      <c r="C508" s="236"/>
      <c r="D508" s="235"/>
      <c r="E508" s="235"/>
      <c r="F508" s="235"/>
      <c r="G508" s="235"/>
      <c r="H508" s="235"/>
      <c r="I508" s="235"/>
      <c r="J508" s="235"/>
      <c r="K508" s="235"/>
      <c r="L508" s="235"/>
      <c r="M508" s="235"/>
      <c r="N508" s="235"/>
      <c r="O508" s="235"/>
      <c r="P508" s="235"/>
      <c r="Q508" s="235"/>
      <c r="R508" s="235"/>
      <c r="S508" s="235"/>
      <c r="T508" s="235"/>
      <c r="U508" s="235"/>
      <c r="V508" s="235"/>
    </row>
    <row r="509" spans="1:22" ht="14.25" customHeight="1" x14ac:dyDescent="0.2">
      <c r="A509" s="235"/>
      <c r="B509" s="235"/>
      <c r="C509" s="236"/>
      <c r="D509" s="235"/>
      <c r="E509" s="235"/>
      <c r="F509" s="235"/>
      <c r="G509" s="235"/>
      <c r="H509" s="235"/>
      <c r="I509" s="235"/>
      <c r="J509" s="235"/>
      <c r="K509" s="235"/>
      <c r="L509" s="235"/>
      <c r="M509" s="235"/>
      <c r="N509" s="235"/>
      <c r="O509" s="235"/>
      <c r="P509" s="235"/>
      <c r="Q509" s="235"/>
      <c r="R509" s="235"/>
      <c r="S509" s="235"/>
      <c r="T509" s="235"/>
      <c r="U509" s="235"/>
      <c r="V509" s="235"/>
    </row>
    <row r="510" spans="1:22" ht="14.25" customHeight="1" x14ac:dyDescent="0.2">
      <c r="A510" s="235"/>
      <c r="B510" s="235"/>
      <c r="C510" s="236"/>
      <c r="D510" s="235"/>
      <c r="E510" s="235"/>
      <c r="F510" s="235"/>
      <c r="G510" s="235"/>
      <c r="H510" s="235"/>
      <c r="I510" s="235"/>
      <c r="J510" s="235"/>
      <c r="K510" s="235"/>
      <c r="L510" s="235"/>
      <c r="M510" s="235"/>
      <c r="N510" s="235"/>
      <c r="O510" s="235"/>
      <c r="P510" s="235"/>
      <c r="Q510" s="235"/>
      <c r="R510" s="235"/>
      <c r="S510" s="235"/>
      <c r="T510" s="235"/>
      <c r="U510" s="235"/>
      <c r="V510" s="235"/>
    </row>
    <row r="511" spans="1:22" ht="14.25" customHeight="1" x14ac:dyDescent="0.2">
      <c r="A511" s="235"/>
      <c r="B511" s="235"/>
      <c r="C511" s="236"/>
      <c r="D511" s="235"/>
      <c r="E511" s="235"/>
      <c r="F511" s="235"/>
      <c r="G511" s="235"/>
      <c r="H511" s="235"/>
      <c r="I511" s="235"/>
      <c r="J511" s="235"/>
      <c r="K511" s="235"/>
      <c r="L511" s="235"/>
      <c r="M511" s="235"/>
      <c r="N511" s="235"/>
      <c r="O511" s="235"/>
      <c r="P511" s="235"/>
      <c r="Q511" s="235"/>
      <c r="R511" s="235"/>
      <c r="S511" s="235"/>
      <c r="T511" s="235"/>
      <c r="U511" s="235"/>
      <c r="V511" s="235"/>
    </row>
    <row r="512" spans="1:22" ht="14.25" customHeight="1" x14ac:dyDescent="0.2">
      <c r="A512" s="235"/>
      <c r="B512" s="235"/>
      <c r="C512" s="236"/>
      <c r="D512" s="235"/>
      <c r="E512" s="235"/>
      <c r="F512" s="235"/>
      <c r="G512" s="235"/>
      <c r="H512" s="235"/>
      <c r="I512" s="235"/>
      <c r="J512" s="235"/>
      <c r="K512" s="235"/>
      <c r="L512" s="235"/>
      <c r="M512" s="235"/>
      <c r="N512" s="235"/>
      <c r="O512" s="235"/>
      <c r="P512" s="235"/>
      <c r="Q512" s="235"/>
      <c r="R512" s="235"/>
      <c r="S512" s="235"/>
      <c r="T512" s="235"/>
      <c r="U512" s="235"/>
      <c r="V512" s="235"/>
    </row>
    <row r="513" spans="1:22" ht="14.25" customHeight="1" x14ac:dyDescent="0.2">
      <c r="A513" s="235"/>
      <c r="B513" s="235"/>
      <c r="C513" s="236"/>
      <c r="D513" s="235"/>
      <c r="E513" s="235"/>
      <c r="F513" s="235"/>
      <c r="G513" s="235"/>
      <c r="H513" s="235"/>
      <c r="I513" s="235"/>
      <c r="J513" s="235"/>
      <c r="K513" s="235"/>
      <c r="L513" s="235"/>
      <c r="M513" s="235"/>
      <c r="N513" s="235"/>
      <c r="O513" s="235"/>
      <c r="P513" s="235"/>
      <c r="Q513" s="235"/>
      <c r="R513" s="235"/>
      <c r="S513" s="235"/>
      <c r="T513" s="235"/>
      <c r="U513" s="235"/>
      <c r="V513" s="235"/>
    </row>
    <row r="514" spans="1:22" ht="14.25" customHeight="1" x14ac:dyDescent="0.2">
      <c r="A514" s="235"/>
      <c r="B514" s="235"/>
      <c r="C514" s="236"/>
      <c r="D514" s="235"/>
      <c r="E514" s="235"/>
      <c r="F514" s="235"/>
      <c r="G514" s="235"/>
      <c r="H514" s="235"/>
      <c r="I514" s="235"/>
      <c r="J514" s="235"/>
      <c r="K514" s="235"/>
      <c r="L514" s="235"/>
      <c r="M514" s="235"/>
      <c r="N514" s="235"/>
      <c r="O514" s="235"/>
      <c r="P514" s="235"/>
      <c r="Q514" s="235"/>
      <c r="R514" s="235"/>
      <c r="S514" s="235"/>
      <c r="T514" s="235"/>
      <c r="U514" s="235"/>
      <c r="V514" s="235"/>
    </row>
    <row r="515" spans="1:22" ht="14.25" customHeight="1" x14ac:dyDescent="0.2">
      <c r="A515" s="235"/>
      <c r="B515" s="235"/>
      <c r="C515" s="236"/>
      <c r="D515" s="235"/>
      <c r="E515" s="235"/>
      <c r="F515" s="235"/>
      <c r="G515" s="235"/>
      <c r="H515" s="235"/>
      <c r="I515" s="235"/>
      <c r="J515" s="235"/>
      <c r="K515" s="235"/>
      <c r="L515" s="235"/>
      <c r="M515" s="235"/>
      <c r="N515" s="235"/>
      <c r="O515" s="235"/>
      <c r="P515" s="235"/>
      <c r="Q515" s="235"/>
      <c r="R515" s="235"/>
      <c r="S515" s="235"/>
      <c r="T515" s="235"/>
      <c r="U515" s="235"/>
      <c r="V515" s="235"/>
    </row>
    <row r="516" spans="1:22" ht="14.25" customHeight="1" x14ac:dyDescent="0.2">
      <c r="A516" s="235"/>
      <c r="B516" s="235"/>
      <c r="C516" s="236"/>
      <c r="D516" s="235"/>
      <c r="E516" s="235"/>
      <c r="F516" s="235"/>
      <c r="G516" s="235"/>
      <c r="H516" s="235"/>
      <c r="I516" s="235"/>
      <c r="J516" s="235"/>
      <c r="K516" s="235"/>
      <c r="L516" s="235"/>
      <c r="M516" s="235"/>
      <c r="N516" s="235"/>
      <c r="O516" s="235"/>
      <c r="P516" s="235"/>
      <c r="Q516" s="235"/>
      <c r="R516" s="235"/>
      <c r="S516" s="235"/>
      <c r="T516" s="235"/>
      <c r="U516" s="235"/>
      <c r="V516" s="235"/>
    </row>
    <row r="517" spans="1:22" ht="14.25" customHeight="1" x14ac:dyDescent="0.2">
      <c r="A517" s="235"/>
      <c r="B517" s="235"/>
      <c r="C517" s="236"/>
      <c r="D517" s="235"/>
      <c r="E517" s="235"/>
      <c r="F517" s="235"/>
      <c r="G517" s="235"/>
      <c r="H517" s="235"/>
      <c r="I517" s="235"/>
      <c r="J517" s="235"/>
      <c r="K517" s="235"/>
      <c r="L517" s="235"/>
      <c r="M517" s="235"/>
      <c r="N517" s="235"/>
      <c r="O517" s="235"/>
      <c r="P517" s="235"/>
      <c r="Q517" s="235"/>
      <c r="R517" s="235"/>
      <c r="S517" s="235"/>
      <c r="T517" s="235"/>
      <c r="U517" s="235"/>
      <c r="V517" s="235"/>
    </row>
    <row r="518" spans="1:22" ht="14.25" customHeight="1" x14ac:dyDescent="0.2">
      <c r="A518" s="235"/>
      <c r="B518" s="235"/>
      <c r="C518" s="236"/>
      <c r="D518" s="235"/>
      <c r="E518" s="235"/>
      <c r="F518" s="235"/>
      <c r="G518" s="235"/>
      <c r="H518" s="235"/>
      <c r="I518" s="235"/>
      <c r="J518" s="235"/>
      <c r="K518" s="235"/>
      <c r="L518" s="235"/>
      <c r="M518" s="235"/>
      <c r="N518" s="235"/>
      <c r="O518" s="235"/>
      <c r="P518" s="235"/>
      <c r="Q518" s="235"/>
      <c r="R518" s="235"/>
      <c r="S518" s="235"/>
      <c r="T518" s="235"/>
      <c r="U518" s="235"/>
      <c r="V518" s="235"/>
    </row>
    <row r="519" spans="1:22" ht="14.25" customHeight="1" x14ac:dyDescent="0.2">
      <c r="A519" s="235"/>
      <c r="B519" s="235"/>
      <c r="C519" s="236"/>
      <c r="D519" s="235"/>
      <c r="E519" s="235"/>
      <c r="F519" s="235"/>
      <c r="G519" s="235"/>
      <c r="H519" s="235"/>
      <c r="I519" s="235"/>
      <c r="J519" s="235"/>
      <c r="K519" s="235"/>
      <c r="L519" s="235"/>
      <c r="M519" s="235"/>
      <c r="N519" s="235"/>
      <c r="O519" s="235"/>
      <c r="P519" s="235"/>
      <c r="Q519" s="235"/>
      <c r="R519" s="235"/>
      <c r="S519" s="235"/>
      <c r="T519" s="235"/>
      <c r="U519" s="235"/>
      <c r="V519" s="235"/>
    </row>
    <row r="520" spans="1:22" ht="14.25" customHeight="1" x14ac:dyDescent="0.2">
      <c r="A520" s="235"/>
      <c r="B520" s="235"/>
      <c r="C520" s="236"/>
      <c r="D520" s="235"/>
      <c r="E520" s="235"/>
      <c r="F520" s="235"/>
      <c r="G520" s="235"/>
      <c r="H520" s="235"/>
      <c r="I520" s="235"/>
      <c r="J520" s="235"/>
      <c r="K520" s="235"/>
      <c r="L520" s="235"/>
      <c r="M520" s="235"/>
      <c r="N520" s="235"/>
      <c r="O520" s="235"/>
      <c r="P520" s="235"/>
      <c r="Q520" s="235"/>
      <c r="R520" s="235"/>
      <c r="S520" s="235"/>
      <c r="T520" s="235"/>
      <c r="U520" s="235"/>
      <c r="V520" s="235"/>
    </row>
    <row r="521" spans="1:22" ht="14.25" customHeight="1" x14ac:dyDescent="0.2">
      <c r="A521" s="235"/>
      <c r="B521" s="235"/>
      <c r="C521" s="236"/>
      <c r="D521" s="235"/>
      <c r="E521" s="235"/>
      <c r="F521" s="235"/>
      <c r="G521" s="235"/>
      <c r="H521" s="235"/>
      <c r="I521" s="235"/>
      <c r="J521" s="235"/>
      <c r="K521" s="235"/>
      <c r="L521" s="235"/>
      <c r="M521" s="235"/>
      <c r="N521" s="235"/>
      <c r="O521" s="235"/>
      <c r="P521" s="235"/>
      <c r="Q521" s="235"/>
      <c r="R521" s="235"/>
      <c r="S521" s="235"/>
      <c r="T521" s="235"/>
      <c r="U521" s="235"/>
      <c r="V521" s="235"/>
    </row>
    <row r="522" spans="1:22" ht="14.25" customHeight="1" x14ac:dyDescent="0.2">
      <c r="A522" s="235"/>
      <c r="B522" s="235"/>
      <c r="C522" s="236"/>
      <c r="D522" s="235"/>
      <c r="E522" s="235"/>
      <c r="F522" s="235"/>
      <c r="G522" s="235"/>
      <c r="H522" s="235"/>
      <c r="I522" s="235"/>
      <c r="J522" s="235"/>
      <c r="K522" s="235"/>
      <c r="L522" s="235"/>
      <c r="M522" s="235"/>
      <c r="N522" s="235"/>
      <c r="O522" s="235"/>
      <c r="P522" s="235"/>
      <c r="Q522" s="235"/>
      <c r="R522" s="235"/>
      <c r="S522" s="235"/>
      <c r="T522" s="235"/>
      <c r="U522" s="235"/>
      <c r="V522" s="235"/>
    </row>
    <row r="523" spans="1:22" ht="14.25" customHeight="1" x14ac:dyDescent="0.2">
      <c r="A523" s="235"/>
      <c r="B523" s="235"/>
      <c r="C523" s="236"/>
      <c r="D523" s="235"/>
      <c r="E523" s="235"/>
      <c r="F523" s="235"/>
      <c r="G523" s="235"/>
      <c r="H523" s="235"/>
      <c r="I523" s="235"/>
      <c r="J523" s="235"/>
      <c r="K523" s="235"/>
      <c r="L523" s="235"/>
      <c r="M523" s="235"/>
      <c r="N523" s="235"/>
      <c r="O523" s="235"/>
      <c r="P523" s="235"/>
      <c r="Q523" s="235"/>
      <c r="R523" s="235"/>
      <c r="S523" s="235"/>
      <c r="T523" s="235"/>
      <c r="U523" s="235"/>
      <c r="V523" s="235"/>
    </row>
    <row r="524" spans="1:22" ht="14.25" customHeight="1" x14ac:dyDescent="0.2">
      <c r="A524" s="235"/>
      <c r="B524" s="235"/>
      <c r="C524" s="236"/>
      <c r="D524" s="235"/>
      <c r="E524" s="235"/>
      <c r="F524" s="235"/>
      <c r="G524" s="235"/>
      <c r="H524" s="235"/>
      <c r="I524" s="235"/>
      <c r="J524" s="235"/>
      <c r="K524" s="235"/>
      <c r="L524" s="235"/>
      <c r="M524" s="235"/>
      <c r="N524" s="235"/>
      <c r="O524" s="235"/>
      <c r="P524" s="235"/>
      <c r="Q524" s="235"/>
      <c r="R524" s="235"/>
      <c r="S524" s="235"/>
      <c r="T524" s="235"/>
      <c r="U524" s="235"/>
      <c r="V524" s="235"/>
    </row>
    <row r="525" spans="1:22" ht="14.25" customHeight="1" x14ac:dyDescent="0.2">
      <c r="A525" s="235"/>
      <c r="B525" s="235"/>
      <c r="C525" s="236"/>
      <c r="D525" s="235"/>
      <c r="E525" s="235"/>
      <c r="F525" s="235"/>
      <c r="G525" s="235"/>
      <c r="H525" s="235"/>
      <c r="I525" s="235"/>
      <c r="J525" s="235"/>
      <c r="K525" s="235"/>
      <c r="L525" s="235"/>
      <c r="M525" s="235"/>
      <c r="N525" s="235"/>
      <c r="O525" s="235"/>
      <c r="P525" s="235"/>
      <c r="Q525" s="235"/>
      <c r="R525" s="235"/>
      <c r="S525" s="235"/>
      <c r="T525" s="235"/>
      <c r="U525" s="235"/>
      <c r="V525" s="235"/>
    </row>
    <row r="526" spans="1:22" ht="14.25" customHeight="1" x14ac:dyDescent="0.2">
      <c r="A526" s="235"/>
      <c r="B526" s="235"/>
      <c r="C526" s="236"/>
      <c r="D526" s="235"/>
      <c r="E526" s="235"/>
      <c r="F526" s="235"/>
      <c r="G526" s="235"/>
      <c r="H526" s="235"/>
      <c r="I526" s="235"/>
      <c r="J526" s="235"/>
      <c r="K526" s="235"/>
      <c r="L526" s="235"/>
      <c r="M526" s="235"/>
      <c r="N526" s="235"/>
      <c r="O526" s="235"/>
      <c r="P526" s="235"/>
      <c r="Q526" s="235"/>
      <c r="R526" s="235"/>
      <c r="S526" s="235"/>
      <c r="T526" s="235"/>
      <c r="U526" s="235"/>
      <c r="V526" s="235"/>
    </row>
    <row r="527" spans="1:22" ht="14.25" customHeight="1" x14ac:dyDescent="0.2">
      <c r="A527" s="235"/>
      <c r="B527" s="235"/>
      <c r="C527" s="236"/>
      <c r="D527" s="235"/>
      <c r="E527" s="235"/>
      <c r="F527" s="235"/>
      <c r="G527" s="235"/>
      <c r="H527" s="235"/>
      <c r="I527" s="235"/>
      <c r="J527" s="235"/>
      <c r="K527" s="235"/>
      <c r="L527" s="235"/>
      <c r="M527" s="235"/>
      <c r="N527" s="235"/>
      <c r="O527" s="235"/>
      <c r="P527" s="235"/>
      <c r="Q527" s="235"/>
      <c r="R527" s="235"/>
      <c r="S527" s="235"/>
      <c r="T527" s="235"/>
      <c r="U527" s="235"/>
      <c r="V527" s="235"/>
    </row>
    <row r="528" spans="1:22" ht="14.25" customHeight="1" x14ac:dyDescent="0.2">
      <c r="A528" s="235"/>
      <c r="B528" s="235"/>
      <c r="C528" s="236"/>
      <c r="D528" s="235"/>
      <c r="E528" s="235"/>
      <c r="F528" s="235"/>
      <c r="G528" s="235"/>
      <c r="H528" s="235"/>
      <c r="I528" s="235"/>
      <c r="J528" s="235"/>
      <c r="K528" s="235"/>
      <c r="L528" s="235"/>
      <c r="M528" s="235"/>
      <c r="N528" s="235"/>
      <c r="O528" s="235"/>
      <c r="P528" s="235"/>
      <c r="Q528" s="235"/>
      <c r="R528" s="235"/>
      <c r="S528" s="235"/>
      <c r="T528" s="235"/>
      <c r="U528" s="235"/>
      <c r="V528" s="235"/>
    </row>
    <row r="529" spans="1:22" ht="14.25" customHeight="1" x14ac:dyDescent="0.2">
      <c r="A529" s="235"/>
      <c r="B529" s="235"/>
      <c r="C529" s="236"/>
      <c r="D529" s="235"/>
      <c r="E529" s="235"/>
      <c r="F529" s="235"/>
      <c r="G529" s="235"/>
      <c r="H529" s="235"/>
      <c r="I529" s="235"/>
      <c r="J529" s="235"/>
      <c r="K529" s="235"/>
      <c r="L529" s="235"/>
      <c r="M529" s="235"/>
      <c r="N529" s="235"/>
      <c r="O529" s="235"/>
      <c r="P529" s="235"/>
      <c r="Q529" s="235"/>
      <c r="R529" s="235"/>
      <c r="S529" s="235"/>
      <c r="T529" s="235"/>
      <c r="U529" s="235"/>
      <c r="V529" s="235"/>
    </row>
    <row r="530" spans="1:22" ht="14.25" customHeight="1" x14ac:dyDescent="0.2">
      <c r="A530" s="235"/>
      <c r="B530" s="235"/>
      <c r="C530" s="236"/>
      <c r="D530" s="235"/>
      <c r="E530" s="235"/>
      <c r="F530" s="235"/>
      <c r="G530" s="235"/>
      <c r="H530" s="235"/>
      <c r="I530" s="235"/>
      <c r="J530" s="235"/>
      <c r="K530" s="235"/>
      <c r="L530" s="235"/>
      <c r="M530" s="235"/>
      <c r="N530" s="235"/>
      <c r="O530" s="235"/>
      <c r="P530" s="235"/>
      <c r="Q530" s="235"/>
      <c r="R530" s="235"/>
      <c r="S530" s="235"/>
      <c r="T530" s="235"/>
      <c r="U530" s="235"/>
      <c r="V530" s="235"/>
    </row>
    <row r="531" spans="1:22" ht="14.25" customHeight="1" x14ac:dyDescent="0.2">
      <c r="A531" s="235"/>
      <c r="B531" s="235"/>
      <c r="C531" s="236"/>
      <c r="D531" s="235"/>
      <c r="E531" s="235"/>
      <c r="F531" s="235"/>
      <c r="G531" s="235"/>
      <c r="H531" s="235"/>
      <c r="I531" s="235"/>
      <c r="J531" s="235"/>
      <c r="K531" s="235"/>
      <c r="L531" s="235"/>
      <c r="M531" s="235"/>
      <c r="N531" s="235"/>
      <c r="O531" s="235"/>
      <c r="P531" s="235"/>
      <c r="Q531" s="235"/>
      <c r="R531" s="235"/>
      <c r="S531" s="235"/>
      <c r="T531" s="235"/>
      <c r="U531" s="235"/>
      <c r="V531" s="235"/>
    </row>
    <row r="532" spans="1:22" ht="14.25" customHeight="1" x14ac:dyDescent="0.2">
      <c r="A532" s="235"/>
      <c r="B532" s="235"/>
      <c r="C532" s="236"/>
      <c r="D532" s="235"/>
      <c r="E532" s="235"/>
      <c r="F532" s="235"/>
      <c r="G532" s="235"/>
      <c r="H532" s="235"/>
      <c r="I532" s="235"/>
      <c r="J532" s="235"/>
      <c r="K532" s="235"/>
      <c r="L532" s="235"/>
      <c r="M532" s="235"/>
      <c r="N532" s="235"/>
      <c r="O532" s="235"/>
      <c r="P532" s="235"/>
      <c r="Q532" s="235"/>
      <c r="R532" s="235"/>
      <c r="S532" s="235"/>
      <c r="T532" s="235"/>
      <c r="U532" s="235"/>
      <c r="V532" s="235"/>
    </row>
    <row r="533" spans="1:22" ht="14.25" customHeight="1" x14ac:dyDescent="0.2">
      <c r="A533" s="235"/>
      <c r="B533" s="235"/>
      <c r="C533" s="236"/>
      <c r="D533" s="235"/>
      <c r="E533" s="235"/>
      <c r="F533" s="235"/>
      <c r="G533" s="235"/>
      <c r="H533" s="235"/>
      <c r="I533" s="235"/>
      <c r="J533" s="235"/>
      <c r="K533" s="235"/>
      <c r="L533" s="235"/>
      <c r="M533" s="235"/>
      <c r="N533" s="235"/>
      <c r="O533" s="235"/>
      <c r="P533" s="235"/>
      <c r="Q533" s="235"/>
      <c r="R533" s="235"/>
      <c r="S533" s="235"/>
      <c r="T533" s="235"/>
      <c r="U533" s="235"/>
      <c r="V533" s="235"/>
    </row>
    <row r="534" spans="1:22" ht="14.25" customHeight="1" x14ac:dyDescent="0.2">
      <c r="A534" s="235"/>
      <c r="B534" s="235"/>
      <c r="C534" s="236"/>
      <c r="D534" s="235"/>
      <c r="E534" s="235"/>
      <c r="F534" s="235"/>
      <c r="G534" s="235"/>
      <c r="H534" s="235"/>
      <c r="I534" s="235"/>
      <c r="J534" s="235"/>
      <c r="K534" s="235"/>
      <c r="L534" s="235"/>
      <c r="M534" s="235"/>
      <c r="N534" s="235"/>
      <c r="O534" s="235"/>
      <c r="P534" s="235"/>
      <c r="Q534" s="235"/>
      <c r="R534" s="235"/>
      <c r="S534" s="235"/>
      <c r="T534" s="235"/>
      <c r="U534" s="235"/>
      <c r="V534" s="235"/>
    </row>
    <row r="535" spans="1:22" ht="14.25" customHeight="1" x14ac:dyDescent="0.2">
      <c r="A535" s="235"/>
      <c r="B535" s="235"/>
      <c r="C535" s="236"/>
      <c r="D535" s="235"/>
      <c r="E535" s="235"/>
      <c r="F535" s="235"/>
      <c r="G535" s="235"/>
      <c r="H535" s="235"/>
      <c r="I535" s="235"/>
      <c r="J535" s="235"/>
      <c r="K535" s="235"/>
      <c r="L535" s="235"/>
      <c r="M535" s="235"/>
      <c r="N535" s="235"/>
      <c r="O535" s="235"/>
      <c r="P535" s="235"/>
      <c r="Q535" s="235"/>
      <c r="R535" s="235"/>
      <c r="S535" s="235"/>
      <c r="T535" s="235"/>
      <c r="U535" s="235"/>
      <c r="V535" s="235"/>
    </row>
    <row r="536" spans="1:22" ht="14.25" customHeight="1" x14ac:dyDescent="0.2">
      <c r="A536" s="235"/>
      <c r="B536" s="235"/>
      <c r="C536" s="236"/>
      <c r="D536" s="235"/>
      <c r="E536" s="235"/>
      <c r="F536" s="235"/>
      <c r="G536" s="235"/>
      <c r="H536" s="235"/>
      <c r="I536" s="235"/>
      <c r="J536" s="235"/>
      <c r="K536" s="235"/>
      <c r="L536" s="235"/>
      <c r="M536" s="235"/>
      <c r="N536" s="235"/>
      <c r="O536" s="235"/>
      <c r="P536" s="235"/>
      <c r="Q536" s="235"/>
      <c r="R536" s="235"/>
      <c r="S536" s="235"/>
      <c r="T536" s="235"/>
      <c r="U536" s="235"/>
      <c r="V536" s="235"/>
    </row>
    <row r="537" spans="1:22" ht="14.25" customHeight="1" x14ac:dyDescent="0.2">
      <c r="A537" s="235"/>
      <c r="B537" s="235"/>
      <c r="C537" s="236"/>
      <c r="D537" s="235"/>
      <c r="E537" s="235"/>
      <c r="F537" s="235"/>
      <c r="G537" s="235"/>
      <c r="H537" s="235"/>
      <c r="I537" s="235"/>
      <c r="J537" s="235"/>
      <c r="K537" s="235"/>
      <c r="L537" s="235"/>
      <c r="M537" s="235"/>
      <c r="N537" s="235"/>
      <c r="O537" s="235"/>
      <c r="P537" s="235"/>
      <c r="Q537" s="235"/>
      <c r="R537" s="235"/>
      <c r="S537" s="235"/>
      <c r="T537" s="235"/>
      <c r="U537" s="235"/>
      <c r="V537" s="235"/>
    </row>
    <row r="538" spans="1:22" ht="14.25" customHeight="1" x14ac:dyDescent="0.2">
      <c r="A538" s="235"/>
      <c r="B538" s="235"/>
      <c r="C538" s="236"/>
      <c r="D538" s="235"/>
      <c r="E538" s="235"/>
      <c r="F538" s="235"/>
      <c r="G538" s="235"/>
      <c r="H538" s="235"/>
      <c r="I538" s="235"/>
      <c r="J538" s="235"/>
      <c r="K538" s="235"/>
      <c r="L538" s="235"/>
      <c r="M538" s="235"/>
      <c r="N538" s="235"/>
      <c r="O538" s="235"/>
      <c r="P538" s="235"/>
      <c r="Q538" s="235"/>
      <c r="R538" s="235"/>
      <c r="S538" s="235"/>
      <c r="T538" s="235"/>
      <c r="U538" s="235"/>
      <c r="V538" s="235"/>
    </row>
    <row r="539" spans="1:22" ht="14.25" customHeight="1" x14ac:dyDescent="0.2">
      <c r="A539" s="235"/>
      <c r="B539" s="235"/>
      <c r="C539" s="236"/>
      <c r="D539" s="235"/>
      <c r="E539" s="235"/>
      <c r="F539" s="235"/>
      <c r="G539" s="235"/>
      <c r="H539" s="235"/>
      <c r="I539" s="235"/>
      <c r="J539" s="235"/>
      <c r="K539" s="235"/>
      <c r="L539" s="235"/>
      <c r="M539" s="235"/>
      <c r="N539" s="235"/>
      <c r="O539" s="235"/>
      <c r="P539" s="235"/>
      <c r="Q539" s="235"/>
      <c r="R539" s="235"/>
      <c r="S539" s="235"/>
      <c r="T539" s="235"/>
      <c r="U539" s="235"/>
      <c r="V539" s="235"/>
    </row>
    <row r="540" spans="1:22" ht="14.25" customHeight="1" x14ac:dyDescent="0.2">
      <c r="A540" s="235"/>
      <c r="B540" s="235"/>
      <c r="C540" s="236"/>
      <c r="D540" s="235"/>
      <c r="E540" s="235"/>
      <c r="F540" s="235"/>
      <c r="G540" s="235"/>
      <c r="H540" s="235"/>
      <c r="I540" s="235"/>
      <c r="J540" s="235"/>
      <c r="K540" s="235"/>
      <c r="L540" s="235"/>
      <c r="M540" s="235"/>
      <c r="N540" s="235"/>
      <c r="O540" s="235"/>
      <c r="P540" s="235"/>
      <c r="Q540" s="235"/>
      <c r="R540" s="235"/>
      <c r="S540" s="235"/>
      <c r="T540" s="235"/>
      <c r="U540" s="235"/>
      <c r="V540" s="235"/>
    </row>
    <row r="541" spans="1:22" ht="14.25" customHeight="1" x14ac:dyDescent="0.2">
      <c r="A541" s="235"/>
      <c r="B541" s="235"/>
      <c r="C541" s="236"/>
      <c r="D541" s="235"/>
      <c r="E541" s="235"/>
      <c r="F541" s="235"/>
      <c r="G541" s="235"/>
      <c r="H541" s="235"/>
      <c r="I541" s="235"/>
      <c r="J541" s="235"/>
      <c r="K541" s="235"/>
      <c r="L541" s="235"/>
      <c r="M541" s="235"/>
      <c r="N541" s="235"/>
      <c r="O541" s="235"/>
      <c r="P541" s="235"/>
      <c r="Q541" s="235"/>
      <c r="R541" s="235"/>
      <c r="S541" s="235"/>
      <c r="T541" s="235"/>
      <c r="U541" s="235"/>
      <c r="V541" s="235"/>
    </row>
    <row r="542" spans="1:22" ht="14.25" customHeight="1" x14ac:dyDescent="0.2">
      <c r="A542" s="235"/>
      <c r="B542" s="235"/>
      <c r="C542" s="236"/>
      <c r="D542" s="235"/>
      <c r="E542" s="235"/>
      <c r="F542" s="235"/>
      <c r="G542" s="235"/>
      <c r="H542" s="235"/>
      <c r="I542" s="235"/>
      <c r="J542" s="235"/>
      <c r="K542" s="235"/>
      <c r="L542" s="235"/>
      <c r="M542" s="235"/>
      <c r="N542" s="235"/>
      <c r="O542" s="235"/>
      <c r="P542" s="235"/>
      <c r="Q542" s="235"/>
      <c r="R542" s="235"/>
      <c r="S542" s="235"/>
      <c r="T542" s="235"/>
      <c r="U542" s="235"/>
      <c r="V542" s="235"/>
    </row>
    <row r="543" spans="1:22" ht="14.25" customHeight="1" x14ac:dyDescent="0.2">
      <c r="A543" s="235"/>
      <c r="B543" s="235"/>
      <c r="C543" s="236"/>
      <c r="D543" s="235"/>
      <c r="E543" s="235"/>
      <c r="F543" s="235"/>
      <c r="G543" s="235"/>
      <c r="H543" s="235"/>
      <c r="I543" s="235"/>
      <c r="J543" s="235"/>
      <c r="K543" s="235"/>
      <c r="L543" s="235"/>
      <c r="M543" s="235"/>
      <c r="N543" s="235"/>
      <c r="O543" s="235"/>
      <c r="P543" s="235"/>
      <c r="Q543" s="235"/>
      <c r="R543" s="235"/>
      <c r="S543" s="235"/>
      <c r="T543" s="235"/>
      <c r="U543" s="235"/>
      <c r="V543" s="235"/>
    </row>
    <row r="544" spans="1:22" ht="14.25" customHeight="1" x14ac:dyDescent="0.2">
      <c r="A544" s="235"/>
      <c r="B544" s="235"/>
      <c r="C544" s="236"/>
      <c r="D544" s="235"/>
      <c r="E544" s="235"/>
      <c r="F544" s="235"/>
      <c r="G544" s="235"/>
      <c r="H544" s="235"/>
      <c r="I544" s="235"/>
      <c r="J544" s="235"/>
      <c r="K544" s="235"/>
      <c r="L544" s="235"/>
      <c r="M544" s="235"/>
      <c r="N544" s="235"/>
      <c r="O544" s="235"/>
      <c r="P544" s="235"/>
      <c r="Q544" s="235"/>
      <c r="R544" s="235"/>
      <c r="S544" s="235"/>
      <c r="T544" s="235"/>
      <c r="U544" s="235"/>
      <c r="V544" s="235"/>
    </row>
    <row r="545" spans="1:22" ht="14.25" customHeight="1" x14ac:dyDescent="0.2">
      <c r="A545" s="235"/>
      <c r="B545" s="235"/>
      <c r="C545" s="236"/>
      <c r="D545" s="235"/>
      <c r="E545" s="235"/>
      <c r="F545" s="235"/>
      <c r="G545" s="235"/>
      <c r="H545" s="235"/>
      <c r="I545" s="235"/>
      <c r="J545" s="235"/>
      <c r="K545" s="235"/>
      <c r="L545" s="235"/>
      <c r="M545" s="235"/>
      <c r="N545" s="235"/>
      <c r="O545" s="235"/>
      <c r="P545" s="235"/>
      <c r="Q545" s="235"/>
      <c r="R545" s="235"/>
      <c r="S545" s="235"/>
      <c r="T545" s="235"/>
      <c r="U545" s="235"/>
      <c r="V545" s="235"/>
    </row>
    <row r="546" spans="1:22" ht="14.25" customHeight="1" x14ac:dyDescent="0.2">
      <c r="A546" s="235"/>
      <c r="B546" s="235"/>
      <c r="C546" s="236"/>
      <c r="D546" s="235"/>
      <c r="E546" s="235"/>
      <c r="F546" s="235"/>
      <c r="G546" s="235"/>
      <c r="H546" s="235"/>
      <c r="I546" s="235"/>
      <c r="J546" s="235"/>
      <c r="K546" s="235"/>
      <c r="L546" s="235"/>
      <c r="M546" s="235"/>
      <c r="N546" s="235"/>
      <c r="O546" s="235"/>
      <c r="P546" s="235"/>
      <c r="Q546" s="235"/>
      <c r="R546" s="235"/>
      <c r="S546" s="235"/>
      <c r="T546" s="235"/>
      <c r="U546" s="235"/>
      <c r="V546" s="235"/>
    </row>
    <row r="547" spans="1:22" ht="14.25" customHeight="1" x14ac:dyDescent="0.2">
      <c r="A547" s="235"/>
      <c r="B547" s="235"/>
      <c r="C547" s="236"/>
      <c r="D547" s="235"/>
      <c r="E547" s="235"/>
      <c r="F547" s="235"/>
      <c r="G547" s="235"/>
      <c r="H547" s="235"/>
      <c r="I547" s="235"/>
      <c r="J547" s="235"/>
      <c r="K547" s="235"/>
      <c r="L547" s="235"/>
      <c r="M547" s="235"/>
      <c r="N547" s="235"/>
      <c r="O547" s="235"/>
      <c r="P547" s="235"/>
      <c r="Q547" s="235"/>
      <c r="R547" s="235"/>
      <c r="S547" s="235"/>
      <c r="T547" s="235"/>
      <c r="U547" s="235"/>
      <c r="V547" s="235"/>
    </row>
    <row r="548" spans="1:22" ht="14.25" customHeight="1" x14ac:dyDescent="0.2">
      <c r="A548" s="235"/>
      <c r="B548" s="235"/>
      <c r="C548" s="236"/>
      <c r="D548" s="235"/>
      <c r="E548" s="235"/>
      <c r="F548" s="235"/>
      <c r="G548" s="235"/>
      <c r="H548" s="235"/>
      <c r="I548" s="235"/>
      <c r="J548" s="235"/>
      <c r="K548" s="235"/>
      <c r="L548" s="235"/>
      <c r="M548" s="235"/>
      <c r="N548" s="235"/>
      <c r="O548" s="235"/>
      <c r="P548" s="235"/>
      <c r="Q548" s="235"/>
      <c r="R548" s="235"/>
      <c r="S548" s="235"/>
      <c r="T548" s="235"/>
      <c r="U548" s="235"/>
      <c r="V548" s="235"/>
    </row>
    <row r="549" spans="1:22" ht="14.25" customHeight="1" x14ac:dyDescent="0.2">
      <c r="A549" s="235"/>
      <c r="B549" s="235"/>
      <c r="C549" s="236"/>
      <c r="D549" s="235"/>
      <c r="E549" s="235"/>
      <c r="F549" s="235"/>
      <c r="G549" s="235"/>
      <c r="H549" s="235"/>
      <c r="I549" s="235"/>
      <c r="J549" s="235"/>
      <c r="K549" s="235"/>
      <c r="L549" s="235"/>
      <c r="M549" s="235"/>
      <c r="N549" s="235"/>
      <c r="O549" s="235"/>
      <c r="P549" s="235"/>
      <c r="Q549" s="235"/>
      <c r="R549" s="235"/>
      <c r="S549" s="235"/>
      <c r="T549" s="235"/>
      <c r="U549" s="235"/>
      <c r="V549" s="235"/>
    </row>
    <row r="550" spans="1:22" ht="14.25" customHeight="1" x14ac:dyDescent="0.2">
      <c r="A550" s="235"/>
      <c r="B550" s="235"/>
      <c r="C550" s="236"/>
      <c r="D550" s="235"/>
      <c r="E550" s="235"/>
      <c r="F550" s="235"/>
      <c r="G550" s="235"/>
      <c r="H550" s="235"/>
      <c r="I550" s="235"/>
      <c r="J550" s="235"/>
      <c r="K550" s="235"/>
      <c r="L550" s="235"/>
      <c r="M550" s="235"/>
      <c r="N550" s="235"/>
      <c r="O550" s="235"/>
      <c r="P550" s="235"/>
      <c r="Q550" s="235"/>
      <c r="R550" s="235"/>
      <c r="S550" s="235"/>
      <c r="T550" s="235"/>
      <c r="U550" s="235"/>
      <c r="V550" s="235"/>
    </row>
    <row r="551" spans="1:22" ht="14.25" customHeight="1" x14ac:dyDescent="0.2">
      <c r="A551" s="235"/>
      <c r="B551" s="235"/>
      <c r="C551" s="236"/>
      <c r="D551" s="235"/>
      <c r="E551" s="235"/>
      <c r="F551" s="235"/>
      <c r="G551" s="235"/>
      <c r="H551" s="235"/>
      <c r="I551" s="235"/>
      <c r="J551" s="235"/>
      <c r="K551" s="235"/>
      <c r="L551" s="235"/>
      <c r="M551" s="235"/>
      <c r="N551" s="235"/>
      <c r="O551" s="235"/>
      <c r="P551" s="235"/>
      <c r="Q551" s="235"/>
      <c r="R551" s="235"/>
      <c r="S551" s="235"/>
      <c r="T551" s="235"/>
      <c r="U551" s="235"/>
      <c r="V551" s="235"/>
    </row>
    <row r="552" spans="1:22" ht="14.25" customHeight="1" x14ac:dyDescent="0.2">
      <c r="A552" s="235"/>
      <c r="B552" s="235"/>
      <c r="C552" s="236"/>
      <c r="D552" s="235"/>
      <c r="E552" s="235"/>
      <c r="F552" s="235"/>
      <c r="G552" s="235"/>
      <c r="H552" s="235"/>
      <c r="I552" s="235"/>
      <c r="J552" s="235"/>
      <c r="K552" s="235"/>
      <c r="L552" s="235"/>
      <c r="M552" s="235"/>
      <c r="N552" s="235"/>
      <c r="O552" s="235"/>
      <c r="P552" s="235"/>
      <c r="Q552" s="235"/>
      <c r="R552" s="235"/>
      <c r="S552" s="235"/>
      <c r="T552" s="235"/>
      <c r="U552" s="235"/>
      <c r="V552" s="235"/>
    </row>
    <row r="553" spans="1:22" ht="14.25" customHeight="1" x14ac:dyDescent="0.2">
      <c r="A553" s="235"/>
      <c r="B553" s="235"/>
      <c r="C553" s="236"/>
      <c r="D553" s="235"/>
      <c r="E553" s="235"/>
      <c r="F553" s="235"/>
      <c r="G553" s="235"/>
      <c r="H553" s="235"/>
      <c r="I553" s="235"/>
      <c r="J553" s="235"/>
      <c r="K553" s="235"/>
      <c r="L553" s="235"/>
      <c r="M553" s="235"/>
      <c r="N553" s="235"/>
      <c r="O553" s="235"/>
      <c r="P553" s="235"/>
      <c r="Q553" s="235"/>
      <c r="R553" s="235"/>
      <c r="S553" s="235"/>
      <c r="T553" s="235"/>
      <c r="U553" s="235"/>
      <c r="V553" s="235"/>
    </row>
    <row r="554" spans="1:22" ht="14.25" customHeight="1" x14ac:dyDescent="0.2">
      <c r="A554" s="235"/>
      <c r="B554" s="235"/>
      <c r="C554" s="236"/>
      <c r="D554" s="235"/>
      <c r="E554" s="235"/>
      <c r="F554" s="235"/>
      <c r="G554" s="235"/>
      <c r="H554" s="235"/>
      <c r="I554" s="235"/>
      <c r="J554" s="235"/>
      <c r="K554" s="235"/>
      <c r="L554" s="235"/>
      <c r="M554" s="235"/>
      <c r="N554" s="235"/>
      <c r="O554" s="235"/>
      <c r="P554" s="235"/>
      <c r="Q554" s="235"/>
      <c r="R554" s="235"/>
      <c r="S554" s="235"/>
      <c r="T554" s="235"/>
      <c r="U554" s="235"/>
      <c r="V554" s="235"/>
    </row>
    <row r="555" spans="1:22" ht="14.25" customHeight="1" x14ac:dyDescent="0.2">
      <c r="A555" s="235"/>
      <c r="B555" s="235"/>
      <c r="C555" s="236"/>
      <c r="D555" s="235"/>
      <c r="E555" s="235"/>
      <c r="F555" s="235"/>
      <c r="G555" s="235"/>
      <c r="H555" s="235"/>
      <c r="I555" s="235"/>
      <c r="J555" s="235"/>
      <c r="K555" s="235"/>
      <c r="L555" s="235"/>
      <c r="M555" s="235"/>
      <c r="N555" s="235"/>
      <c r="O555" s="235"/>
      <c r="P555" s="235"/>
      <c r="Q555" s="235"/>
      <c r="R555" s="235"/>
      <c r="S555" s="235"/>
      <c r="T555" s="235"/>
      <c r="U555" s="235"/>
      <c r="V555" s="235"/>
    </row>
    <row r="556" spans="1:22" ht="14.25" customHeight="1" x14ac:dyDescent="0.2">
      <c r="A556" s="235"/>
      <c r="B556" s="235"/>
      <c r="C556" s="236"/>
      <c r="D556" s="235"/>
      <c r="E556" s="235"/>
      <c r="F556" s="235"/>
      <c r="G556" s="235"/>
      <c r="H556" s="235"/>
      <c r="I556" s="235"/>
      <c r="J556" s="235"/>
      <c r="K556" s="235"/>
      <c r="L556" s="235"/>
      <c r="M556" s="235"/>
      <c r="N556" s="235"/>
      <c r="O556" s="235"/>
      <c r="P556" s="235"/>
      <c r="Q556" s="235"/>
      <c r="R556" s="235"/>
      <c r="S556" s="235"/>
      <c r="T556" s="235"/>
      <c r="U556" s="235"/>
      <c r="V556" s="235"/>
    </row>
    <row r="557" spans="1:22" ht="14.25" customHeight="1" x14ac:dyDescent="0.2">
      <c r="A557" s="235"/>
      <c r="B557" s="235"/>
      <c r="C557" s="236"/>
      <c r="D557" s="235"/>
      <c r="E557" s="235"/>
      <c r="F557" s="235"/>
      <c r="G557" s="235"/>
      <c r="H557" s="235"/>
      <c r="I557" s="235"/>
      <c r="J557" s="235"/>
      <c r="K557" s="235"/>
      <c r="L557" s="235"/>
      <c r="M557" s="235"/>
      <c r="N557" s="235"/>
      <c r="O557" s="235"/>
      <c r="P557" s="235"/>
      <c r="Q557" s="235"/>
      <c r="R557" s="235"/>
      <c r="S557" s="235"/>
      <c r="T557" s="235"/>
      <c r="U557" s="235"/>
      <c r="V557" s="235"/>
    </row>
    <row r="558" spans="1:22" ht="14.25" customHeight="1" x14ac:dyDescent="0.2">
      <c r="A558" s="235"/>
      <c r="B558" s="235"/>
      <c r="C558" s="236"/>
      <c r="D558" s="235"/>
      <c r="E558" s="235"/>
      <c r="F558" s="235"/>
      <c r="G558" s="235"/>
      <c r="H558" s="235"/>
      <c r="I558" s="235"/>
      <c r="J558" s="235"/>
      <c r="K558" s="235"/>
      <c r="L558" s="235"/>
      <c r="M558" s="235"/>
      <c r="N558" s="235"/>
      <c r="O558" s="235"/>
      <c r="P558" s="235"/>
      <c r="Q558" s="235"/>
      <c r="R558" s="235"/>
      <c r="S558" s="235"/>
      <c r="T558" s="235"/>
      <c r="U558" s="235"/>
      <c r="V558" s="235"/>
    </row>
    <row r="559" spans="1:22" ht="14.25" customHeight="1" x14ac:dyDescent="0.2">
      <c r="A559" s="235"/>
      <c r="B559" s="235"/>
      <c r="C559" s="236"/>
      <c r="D559" s="235"/>
      <c r="E559" s="235"/>
      <c r="F559" s="235"/>
      <c r="G559" s="235"/>
      <c r="H559" s="235"/>
      <c r="I559" s="235"/>
      <c r="J559" s="235"/>
      <c r="K559" s="235"/>
      <c r="L559" s="235"/>
      <c r="M559" s="235"/>
      <c r="N559" s="235"/>
      <c r="O559" s="235"/>
      <c r="P559" s="235"/>
      <c r="Q559" s="235"/>
      <c r="R559" s="235"/>
      <c r="S559" s="235"/>
      <c r="T559" s="235"/>
      <c r="U559" s="235"/>
      <c r="V559" s="235"/>
    </row>
    <row r="560" spans="1:22" ht="14.25" customHeight="1" x14ac:dyDescent="0.2">
      <c r="A560" s="235"/>
      <c r="B560" s="235"/>
      <c r="C560" s="236"/>
      <c r="D560" s="235"/>
      <c r="E560" s="235"/>
      <c r="F560" s="235"/>
      <c r="G560" s="235"/>
      <c r="H560" s="235"/>
      <c r="I560" s="235"/>
      <c r="J560" s="235"/>
      <c r="K560" s="235"/>
      <c r="L560" s="235"/>
      <c r="M560" s="235"/>
      <c r="N560" s="235"/>
      <c r="O560" s="235"/>
      <c r="P560" s="235"/>
      <c r="Q560" s="235"/>
      <c r="R560" s="235"/>
      <c r="S560" s="235"/>
      <c r="T560" s="235"/>
      <c r="U560" s="235"/>
      <c r="V560" s="235"/>
    </row>
    <row r="561" spans="1:22" ht="14.25" customHeight="1" x14ac:dyDescent="0.2">
      <c r="A561" s="235"/>
      <c r="B561" s="235"/>
      <c r="C561" s="236"/>
      <c r="D561" s="235"/>
      <c r="E561" s="235"/>
      <c r="F561" s="235"/>
      <c r="G561" s="235"/>
      <c r="H561" s="235"/>
      <c r="I561" s="235"/>
      <c r="J561" s="235"/>
      <c r="K561" s="235"/>
      <c r="L561" s="235"/>
      <c r="M561" s="235"/>
      <c r="N561" s="235"/>
      <c r="O561" s="235"/>
      <c r="P561" s="235"/>
      <c r="Q561" s="235"/>
      <c r="R561" s="235"/>
      <c r="S561" s="235"/>
      <c r="T561" s="235"/>
      <c r="U561" s="235"/>
      <c r="V561" s="235"/>
    </row>
    <row r="562" spans="1:22" ht="14.25" customHeight="1" x14ac:dyDescent="0.2">
      <c r="A562" s="235"/>
      <c r="B562" s="235"/>
      <c r="C562" s="236"/>
      <c r="D562" s="235"/>
      <c r="E562" s="235"/>
      <c r="F562" s="235"/>
      <c r="G562" s="235"/>
      <c r="H562" s="235"/>
      <c r="I562" s="235"/>
      <c r="J562" s="235"/>
      <c r="K562" s="235"/>
      <c r="L562" s="235"/>
      <c r="M562" s="235"/>
      <c r="N562" s="235"/>
      <c r="O562" s="235"/>
      <c r="P562" s="235"/>
      <c r="Q562" s="235"/>
      <c r="R562" s="235"/>
      <c r="S562" s="235"/>
      <c r="T562" s="235"/>
      <c r="U562" s="235"/>
      <c r="V562" s="235"/>
    </row>
    <row r="563" spans="1:22" ht="14.25" customHeight="1" x14ac:dyDescent="0.2">
      <c r="A563" s="235"/>
      <c r="B563" s="235"/>
      <c r="C563" s="236"/>
      <c r="D563" s="235"/>
      <c r="E563" s="235"/>
      <c r="F563" s="235"/>
      <c r="G563" s="235"/>
      <c r="H563" s="235"/>
      <c r="I563" s="235"/>
      <c r="J563" s="235"/>
      <c r="K563" s="235"/>
      <c r="L563" s="235"/>
      <c r="M563" s="235"/>
      <c r="N563" s="235"/>
      <c r="O563" s="235"/>
      <c r="P563" s="235"/>
      <c r="Q563" s="235"/>
      <c r="R563" s="235"/>
      <c r="S563" s="235"/>
      <c r="T563" s="235"/>
      <c r="U563" s="235"/>
      <c r="V563" s="235"/>
    </row>
    <row r="564" spans="1:22" ht="14.25" customHeight="1" x14ac:dyDescent="0.2">
      <c r="A564" s="235"/>
      <c r="B564" s="235"/>
      <c r="C564" s="236"/>
      <c r="D564" s="235"/>
      <c r="E564" s="235"/>
      <c r="F564" s="235"/>
      <c r="G564" s="235"/>
      <c r="H564" s="235"/>
      <c r="I564" s="235"/>
      <c r="J564" s="235"/>
      <c r="K564" s="235"/>
      <c r="L564" s="235"/>
      <c r="M564" s="235"/>
      <c r="N564" s="235"/>
      <c r="O564" s="235"/>
      <c r="P564" s="235"/>
      <c r="Q564" s="235"/>
      <c r="R564" s="235"/>
      <c r="S564" s="235"/>
      <c r="T564" s="235"/>
      <c r="U564" s="235"/>
      <c r="V564" s="235"/>
    </row>
    <row r="565" spans="1:22" ht="14.25" customHeight="1" x14ac:dyDescent="0.2">
      <c r="A565" s="235"/>
      <c r="B565" s="235"/>
      <c r="C565" s="236"/>
      <c r="D565" s="235"/>
      <c r="E565" s="235"/>
      <c r="F565" s="235"/>
      <c r="G565" s="235"/>
      <c r="H565" s="235"/>
      <c r="I565" s="235"/>
      <c r="J565" s="235"/>
      <c r="K565" s="235"/>
      <c r="L565" s="235"/>
      <c r="M565" s="235"/>
      <c r="N565" s="235"/>
      <c r="O565" s="235"/>
      <c r="P565" s="235"/>
      <c r="Q565" s="235"/>
      <c r="R565" s="235"/>
      <c r="S565" s="235"/>
      <c r="T565" s="235"/>
      <c r="U565" s="235"/>
      <c r="V565" s="235"/>
    </row>
    <row r="566" spans="1:22" ht="14.25" customHeight="1" x14ac:dyDescent="0.2">
      <c r="A566" s="235"/>
      <c r="B566" s="235"/>
      <c r="C566" s="236"/>
      <c r="D566" s="235"/>
      <c r="E566" s="235"/>
      <c r="F566" s="235"/>
      <c r="G566" s="235"/>
      <c r="H566" s="235"/>
      <c r="I566" s="235"/>
      <c r="J566" s="235"/>
      <c r="K566" s="235"/>
      <c r="L566" s="235"/>
      <c r="M566" s="235"/>
      <c r="N566" s="235"/>
      <c r="O566" s="235"/>
      <c r="P566" s="235"/>
      <c r="Q566" s="235"/>
      <c r="R566" s="235"/>
      <c r="S566" s="235"/>
      <c r="T566" s="235"/>
      <c r="U566" s="235"/>
      <c r="V566" s="235"/>
    </row>
    <row r="567" spans="1:22" ht="14.25" customHeight="1" x14ac:dyDescent="0.2">
      <c r="A567" s="235"/>
      <c r="B567" s="235"/>
      <c r="C567" s="236"/>
      <c r="D567" s="235"/>
      <c r="E567" s="235"/>
      <c r="F567" s="235"/>
      <c r="G567" s="235"/>
      <c r="H567" s="235"/>
      <c r="I567" s="235"/>
      <c r="J567" s="235"/>
      <c r="K567" s="235"/>
      <c r="L567" s="235"/>
      <c r="M567" s="235"/>
      <c r="N567" s="235"/>
      <c r="O567" s="235"/>
      <c r="P567" s="235"/>
      <c r="Q567" s="235"/>
      <c r="R567" s="235"/>
      <c r="S567" s="235"/>
      <c r="T567" s="235"/>
      <c r="U567" s="235"/>
      <c r="V567" s="235"/>
    </row>
    <row r="568" spans="1:22" ht="14.25" customHeight="1" x14ac:dyDescent="0.2">
      <c r="A568" s="235"/>
      <c r="B568" s="235"/>
      <c r="C568" s="236"/>
      <c r="D568" s="235"/>
      <c r="E568" s="235"/>
      <c r="F568" s="235"/>
      <c r="G568" s="235"/>
      <c r="H568" s="235"/>
      <c r="I568" s="235"/>
      <c r="J568" s="235"/>
      <c r="K568" s="235"/>
      <c r="L568" s="235"/>
      <c r="M568" s="235"/>
      <c r="N568" s="235"/>
      <c r="O568" s="235"/>
      <c r="P568" s="235"/>
      <c r="Q568" s="235"/>
      <c r="R568" s="235"/>
      <c r="S568" s="235"/>
      <c r="T568" s="235"/>
      <c r="U568" s="235"/>
      <c r="V568" s="235"/>
    </row>
    <row r="569" spans="1:22" ht="14.25" customHeight="1" x14ac:dyDescent="0.2">
      <c r="A569" s="235"/>
      <c r="B569" s="235"/>
      <c r="C569" s="236"/>
      <c r="D569" s="235"/>
      <c r="E569" s="235"/>
      <c r="F569" s="235"/>
      <c r="G569" s="235"/>
      <c r="H569" s="235"/>
      <c r="I569" s="235"/>
      <c r="J569" s="235"/>
      <c r="K569" s="235"/>
      <c r="L569" s="235"/>
      <c r="M569" s="235"/>
      <c r="N569" s="235"/>
      <c r="O569" s="235"/>
      <c r="P569" s="235"/>
      <c r="Q569" s="235"/>
      <c r="R569" s="235"/>
      <c r="S569" s="235"/>
      <c r="T569" s="235"/>
      <c r="U569" s="235"/>
      <c r="V569" s="235"/>
    </row>
    <row r="570" spans="1:22" ht="14.25" customHeight="1" x14ac:dyDescent="0.2">
      <c r="A570" s="235"/>
      <c r="B570" s="235"/>
      <c r="C570" s="236"/>
      <c r="D570" s="235"/>
      <c r="E570" s="235"/>
      <c r="F570" s="235"/>
      <c r="G570" s="235"/>
      <c r="H570" s="235"/>
      <c r="I570" s="235"/>
      <c r="J570" s="235"/>
      <c r="K570" s="235"/>
      <c r="L570" s="235"/>
      <c r="M570" s="235"/>
      <c r="N570" s="235"/>
      <c r="O570" s="235"/>
      <c r="P570" s="235"/>
      <c r="Q570" s="235"/>
      <c r="R570" s="235"/>
      <c r="S570" s="235"/>
      <c r="T570" s="235"/>
      <c r="U570" s="235"/>
      <c r="V570" s="235"/>
    </row>
    <row r="571" spans="1:22" ht="14.25" customHeight="1" x14ac:dyDescent="0.2">
      <c r="A571" s="235"/>
      <c r="B571" s="235"/>
      <c r="C571" s="236"/>
      <c r="D571" s="235"/>
      <c r="E571" s="235"/>
      <c r="F571" s="235"/>
      <c r="G571" s="235"/>
      <c r="H571" s="235"/>
      <c r="I571" s="235"/>
      <c r="J571" s="235"/>
      <c r="K571" s="235"/>
      <c r="L571" s="235"/>
      <c r="M571" s="235"/>
      <c r="N571" s="235"/>
      <c r="O571" s="235"/>
      <c r="P571" s="235"/>
      <c r="Q571" s="235"/>
      <c r="R571" s="235"/>
      <c r="S571" s="235"/>
      <c r="T571" s="235"/>
      <c r="U571" s="235"/>
      <c r="V571" s="235"/>
    </row>
    <row r="572" spans="1:22" ht="14.25" customHeight="1" x14ac:dyDescent="0.2">
      <c r="A572" s="235"/>
      <c r="B572" s="235"/>
      <c r="C572" s="236"/>
      <c r="D572" s="235"/>
      <c r="E572" s="235"/>
      <c r="F572" s="235"/>
      <c r="G572" s="235"/>
      <c r="H572" s="235"/>
      <c r="I572" s="235"/>
      <c r="J572" s="235"/>
      <c r="K572" s="235"/>
      <c r="L572" s="235"/>
      <c r="M572" s="235"/>
      <c r="N572" s="235"/>
      <c r="O572" s="235"/>
      <c r="P572" s="235"/>
      <c r="Q572" s="235"/>
      <c r="R572" s="235"/>
      <c r="S572" s="235"/>
      <c r="T572" s="235"/>
      <c r="U572" s="235"/>
      <c r="V572" s="235"/>
    </row>
    <row r="573" spans="1:22" ht="14.25" customHeight="1" x14ac:dyDescent="0.2">
      <c r="A573" s="235"/>
      <c r="B573" s="235"/>
      <c r="C573" s="236"/>
      <c r="D573" s="235"/>
      <c r="E573" s="235"/>
      <c r="F573" s="235"/>
      <c r="G573" s="235"/>
      <c r="H573" s="235"/>
      <c r="I573" s="235"/>
      <c r="J573" s="235"/>
      <c r="K573" s="235"/>
      <c r="L573" s="235"/>
      <c r="M573" s="235"/>
      <c r="N573" s="235"/>
      <c r="O573" s="235"/>
      <c r="P573" s="235"/>
      <c r="Q573" s="235"/>
      <c r="R573" s="235"/>
      <c r="S573" s="235"/>
      <c r="T573" s="235"/>
      <c r="U573" s="235"/>
      <c r="V573" s="235"/>
    </row>
    <row r="574" spans="1:22" ht="14.25" customHeight="1" x14ac:dyDescent="0.2">
      <c r="A574" s="235"/>
      <c r="B574" s="235"/>
      <c r="C574" s="236"/>
      <c r="D574" s="235"/>
      <c r="E574" s="235"/>
      <c r="F574" s="235"/>
      <c r="G574" s="235"/>
      <c r="H574" s="235"/>
      <c r="I574" s="235"/>
      <c r="J574" s="235"/>
      <c r="K574" s="235"/>
      <c r="L574" s="235"/>
      <c r="M574" s="235"/>
      <c r="N574" s="235"/>
      <c r="O574" s="235"/>
      <c r="P574" s="235"/>
      <c r="Q574" s="235"/>
      <c r="R574" s="235"/>
      <c r="S574" s="235"/>
      <c r="T574" s="235"/>
      <c r="U574" s="235"/>
      <c r="V574" s="235"/>
    </row>
    <row r="575" spans="1:22" ht="14.25" customHeight="1" x14ac:dyDescent="0.2">
      <c r="A575" s="235"/>
      <c r="B575" s="235"/>
      <c r="C575" s="236"/>
      <c r="D575" s="235"/>
      <c r="E575" s="235"/>
      <c r="F575" s="235"/>
      <c r="G575" s="235"/>
      <c r="H575" s="235"/>
      <c r="I575" s="235"/>
      <c r="J575" s="235"/>
      <c r="K575" s="235"/>
      <c r="L575" s="235"/>
      <c r="M575" s="235"/>
      <c r="N575" s="235"/>
      <c r="O575" s="235"/>
      <c r="P575" s="235"/>
      <c r="Q575" s="235"/>
      <c r="R575" s="235"/>
      <c r="S575" s="235"/>
      <c r="T575" s="235"/>
      <c r="U575" s="235"/>
      <c r="V575" s="235"/>
    </row>
    <row r="576" spans="1:22" ht="14.25" customHeight="1" x14ac:dyDescent="0.2">
      <c r="A576" s="235"/>
      <c r="B576" s="235"/>
      <c r="C576" s="236"/>
      <c r="D576" s="235"/>
      <c r="E576" s="235"/>
      <c r="F576" s="235"/>
      <c r="G576" s="235"/>
      <c r="H576" s="235"/>
      <c r="I576" s="235"/>
      <c r="J576" s="235"/>
      <c r="K576" s="235"/>
      <c r="L576" s="235"/>
      <c r="M576" s="235"/>
      <c r="N576" s="235"/>
      <c r="O576" s="235"/>
      <c r="P576" s="235"/>
      <c r="Q576" s="235"/>
      <c r="R576" s="235"/>
      <c r="S576" s="235"/>
      <c r="T576" s="235"/>
      <c r="U576" s="235"/>
      <c r="V576" s="235"/>
    </row>
    <row r="577" spans="1:22" ht="14.25" customHeight="1" x14ac:dyDescent="0.2">
      <c r="A577" s="235"/>
      <c r="B577" s="235"/>
      <c r="C577" s="236"/>
      <c r="D577" s="235"/>
      <c r="E577" s="235"/>
      <c r="F577" s="235"/>
      <c r="G577" s="235"/>
      <c r="H577" s="235"/>
      <c r="I577" s="235"/>
      <c r="J577" s="235"/>
      <c r="K577" s="235"/>
      <c r="L577" s="235"/>
      <c r="M577" s="235"/>
      <c r="N577" s="235"/>
      <c r="O577" s="235"/>
      <c r="P577" s="235"/>
      <c r="Q577" s="235"/>
      <c r="R577" s="235"/>
      <c r="S577" s="235"/>
      <c r="T577" s="235"/>
      <c r="U577" s="235"/>
      <c r="V577" s="235"/>
    </row>
    <row r="578" spans="1:22" ht="14.25" customHeight="1" x14ac:dyDescent="0.2">
      <c r="A578" s="235"/>
      <c r="B578" s="235"/>
      <c r="C578" s="236"/>
      <c r="D578" s="235"/>
      <c r="E578" s="235"/>
      <c r="F578" s="235"/>
      <c r="G578" s="235"/>
      <c r="H578" s="235"/>
      <c r="I578" s="235"/>
      <c r="J578" s="235"/>
      <c r="K578" s="235"/>
      <c r="L578" s="235"/>
      <c r="M578" s="235"/>
      <c r="N578" s="235"/>
      <c r="O578" s="235"/>
      <c r="P578" s="235"/>
      <c r="Q578" s="235"/>
      <c r="R578" s="235"/>
      <c r="S578" s="235"/>
      <c r="T578" s="235"/>
      <c r="U578" s="235"/>
      <c r="V578" s="235"/>
    </row>
    <row r="579" spans="1:22" ht="14.25" customHeight="1" x14ac:dyDescent="0.2">
      <c r="A579" s="235"/>
      <c r="B579" s="235"/>
      <c r="C579" s="236"/>
      <c r="D579" s="235"/>
      <c r="E579" s="235"/>
      <c r="F579" s="235"/>
      <c r="G579" s="235"/>
      <c r="H579" s="235"/>
      <c r="I579" s="235"/>
      <c r="J579" s="235"/>
      <c r="K579" s="235"/>
      <c r="L579" s="235"/>
      <c r="M579" s="235"/>
      <c r="N579" s="235"/>
      <c r="O579" s="235"/>
      <c r="P579" s="235"/>
      <c r="Q579" s="235"/>
      <c r="R579" s="235"/>
      <c r="S579" s="235"/>
      <c r="T579" s="235"/>
      <c r="U579" s="235"/>
      <c r="V579" s="235"/>
    </row>
    <row r="580" spans="1:22" ht="14.25" customHeight="1" x14ac:dyDescent="0.2">
      <c r="A580" s="235"/>
      <c r="B580" s="235"/>
      <c r="C580" s="236"/>
      <c r="D580" s="235"/>
      <c r="E580" s="235"/>
      <c r="F580" s="235"/>
      <c r="G580" s="235"/>
      <c r="H580" s="235"/>
      <c r="I580" s="235"/>
      <c r="J580" s="235"/>
      <c r="K580" s="235"/>
      <c r="L580" s="235"/>
      <c r="M580" s="235"/>
      <c r="N580" s="235"/>
      <c r="O580" s="235"/>
      <c r="P580" s="235"/>
      <c r="Q580" s="235"/>
      <c r="R580" s="235"/>
      <c r="S580" s="235"/>
      <c r="T580" s="235"/>
      <c r="U580" s="235"/>
      <c r="V580" s="235"/>
    </row>
    <row r="581" spans="1:22" ht="14.25" customHeight="1" x14ac:dyDescent="0.2">
      <c r="A581" s="235"/>
      <c r="B581" s="235"/>
      <c r="C581" s="236"/>
      <c r="D581" s="235"/>
      <c r="E581" s="235"/>
      <c r="F581" s="235"/>
      <c r="G581" s="235"/>
      <c r="H581" s="235"/>
      <c r="I581" s="235"/>
      <c r="J581" s="235"/>
      <c r="K581" s="235"/>
      <c r="L581" s="235"/>
      <c r="M581" s="235"/>
      <c r="N581" s="235"/>
      <c r="O581" s="235"/>
      <c r="P581" s="235"/>
      <c r="Q581" s="235"/>
      <c r="R581" s="235"/>
      <c r="S581" s="235"/>
      <c r="T581" s="235"/>
      <c r="U581" s="235"/>
      <c r="V581" s="235"/>
    </row>
    <row r="582" spans="1:22" ht="14.25" customHeight="1" x14ac:dyDescent="0.2">
      <c r="A582" s="235"/>
      <c r="B582" s="235"/>
      <c r="C582" s="236"/>
      <c r="D582" s="235"/>
      <c r="E582" s="235"/>
      <c r="F582" s="235"/>
      <c r="G582" s="235"/>
      <c r="H582" s="235"/>
      <c r="I582" s="235"/>
      <c r="J582" s="235"/>
      <c r="K582" s="235"/>
      <c r="L582" s="235"/>
      <c r="M582" s="235"/>
      <c r="N582" s="235"/>
      <c r="O582" s="235"/>
      <c r="P582" s="235"/>
      <c r="Q582" s="235"/>
      <c r="R582" s="235"/>
      <c r="S582" s="235"/>
      <c r="T582" s="235"/>
      <c r="U582" s="235"/>
      <c r="V582" s="235"/>
    </row>
    <row r="583" spans="1:22" ht="14.25" customHeight="1" x14ac:dyDescent="0.2">
      <c r="A583" s="235"/>
      <c r="B583" s="235"/>
      <c r="C583" s="236"/>
      <c r="D583" s="235"/>
      <c r="E583" s="235"/>
      <c r="F583" s="235"/>
      <c r="G583" s="235"/>
      <c r="H583" s="235"/>
      <c r="I583" s="235"/>
      <c r="J583" s="235"/>
      <c r="K583" s="235"/>
      <c r="L583" s="235"/>
      <c r="M583" s="235"/>
      <c r="N583" s="235"/>
      <c r="O583" s="235"/>
      <c r="P583" s="235"/>
      <c r="Q583" s="235"/>
      <c r="R583" s="235"/>
      <c r="S583" s="235"/>
      <c r="T583" s="235"/>
      <c r="U583" s="235"/>
      <c r="V583" s="235"/>
    </row>
    <row r="584" spans="1:22" ht="14.25" customHeight="1" x14ac:dyDescent="0.2">
      <c r="A584" s="235"/>
      <c r="B584" s="235"/>
      <c r="C584" s="236"/>
      <c r="D584" s="235"/>
      <c r="E584" s="235"/>
      <c r="F584" s="235"/>
      <c r="G584" s="235"/>
      <c r="H584" s="235"/>
      <c r="I584" s="235"/>
      <c r="J584" s="235"/>
      <c r="K584" s="235"/>
      <c r="L584" s="235"/>
      <c r="M584" s="235"/>
      <c r="N584" s="235"/>
      <c r="O584" s="235"/>
      <c r="P584" s="235"/>
      <c r="Q584" s="235"/>
      <c r="R584" s="235"/>
      <c r="S584" s="235"/>
      <c r="T584" s="235"/>
      <c r="U584" s="235"/>
      <c r="V584" s="235"/>
    </row>
    <row r="585" spans="1:22" ht="14.25" customHeight="1" x14ac:dyDescent="0.2">
      <c r="A585" s="235"/>
      <c r="B585" s="235"/>
      <c r="C585" s="236"/>
      <c r="D585" s="235"/>
      <c r="E585" s="235"/>
      <c r="F585" s="235"/>
      <c r="G585" s="235"/>
      <c r="H585" s="235"/>
      <c r="I585" s="235"/>
      <c r="J585" s="235"/>
      <c r="K585" s="235"/>
      <c r="L585" s="235"/>
      <c r="M585" s="235"/>
      <c r="N585" s="235"/>
      <c r="O585" s="235"/>
      <c r="P585" s="235"/>
      <c r="Q585" s="235"/>
      <c r="R585" s="235"/>
      <c r="S585" s="235"/>
      <c r="T585" s="235"/>
      <c r="U585" s="235"/>
      <c r="V585" s="235"/>
    </row>
    <row r="586" spans="1:22" ht="14.25" customHeight="1" x14ac:dyDescent="0.2">
      <c r="A586" s="235"/>
      <c r="B586" s="235"/>
      <c r="C586" s="236"/>
      <c r="D586" s="235"/>
      <c r="E586" s="235"/>
      <c r="F586" s="235"/>
      <c r="G586" s="235"/>
      <c r="H586" s="235"/>
      <c r="I586" s="235"/>
      <c r="J586" s="235"/>
      <c r="K586" s="235"/>
      <c r="L586" s="235"/>
      <c r="M586" s="235"/>
      <c r="N586" s="235"/>
      <c r="O586" s="235"/>
      <c r="P586" s="235"/>
      <c r="Q586" s="235"/>
      <c r="R586" s="235"/>
      <c r="S586" s="235"/>
      <c r="T586" s="235"/>
      <c r="U586" s="235"/>
      <c r="V586" s="235"/>
    </row>
    <row r="587" spans="1:22" ht="14.25" customHeight="1" x14ac:dyDescent="0.2">
      <c r="A587" s="235"/>
      <c r="B587" s="235"/>
      <c r="C587" s="236"/>
      <c r="D587" s="235"/>
      <c r="E587" s="235"/>
      <c r="F587" s="235"/>
      <c r="G587" s="235"/>
      <c r="H587" s="235"/>
      <c r="I587" s="235"/>
      <c r="J587" s="235"/>
      <c r="K587" s="235"/>
      <c r="L587" s="235"/>
      <c r="M587" s="235"/>
      <c r="N587" s="235"/>
      <c r="O587" s="235"/>
      <c r="P587" s="235"/>
      <c r="Q587" s="235"/>
      <c r="R587" s="235"/>
      <c r="S587" s="235"/>
      <c r="T587" s="235"/>
      <c r="U587" s="235"/>
      <c r="V587" s="235"/>
    </row>
    <row r="588" spans="1:22" ht="14.25" customHeight="1" x14ac:dyDescent="0.2">
      <c r="A588" s="235"/>
      <c r="B588" s="235"/>
      <c r="C588" s="236"/>
      <c r="D588" s="235"/>
      <c r="E588" s="235"/>
      <c r="F588" s="235"/>
      <c r="G588" s="235"/>
      <c r="H588" s="235"/>
      <c r="I588" s="235"/>
      <c r="J588" s="235"/>
      <c r="K588" s="235"/>
      <c r="L588" s="235"/>
      <c r="M588" s="235"/>
      <c r="N588" s="235"/>
      <c r="O588" s="235"/>
      <c r="P588" s="235"/>
      <c r="Q588" s="235"/>
      <c r="R588" s="235"/>
      <c r="S588" s="235"/>
      <c r="T588" s="235"/>
      <c r="U588" s="235"/>
      <c r="V588" s="235"/>
    </row>
    <row r="589" spans="1:22" ht="14.25" customHeight="1" x14ac:dyDescent="0.2">
      <c r="A589" s="235"/>
      <c r="B589" s="235"/>
      <c r="C589" s="236"/>
      <c r="D589" s="235"/>
      <c r="E589" s="235"/>
      <c r="F589" s="235"/>
      <c r="G589" s="235"/>
      <c r="H589" s="235"/>
      <c r="I589" s="235"/>
      <c r="J589" s="235"/>
      <c r="K589" s="235"/>
      <c r="L589" s="235"/>
      <c r="M589" s="235"/>
      <c r="N589" s="235"/>
      <c r="O589" s="235"/>
      <c r="P589" s="235"/>
      <c r="Q589" s="235"/>
      <c r="R589" s="235"/>
      <c r="S589" s="235"/>
      <c r="T589" s="235"/>
      <c r="U589" s="235"/>
      <c r="V589" s="235"/>
    </row>
    <row r="590" spans="1:22" ht="14.25" customHeight="1" x14ac:dyDescent="0.2">
      <c r="A590" s="235"/>
      <c r="B590" s="235"/>
      <c r="C590" s="236"/>
      <c r="D590" s="235"/>
      <c r="E590" s="235"/>
      <c r="F590" s="235"/>
      <c r="G590" s="235"/>
      <c r="H590" s="235"/>
      <c r="I590" s="235"/>
      <c r="J590" s="235"/>
      <c r="K590" s="235"/>
      <c r="L590" s="235"/>
      <c r="M590" s="235"/>
      <c r="N590" s="235"/>
      <c r="O590" s="235"/>
      <c r="P590" s="235"/>
      <c r="Q590" s="235"/>
      <c r="R590" s="235"/>
      <c r="S590" s="235"/>
      <c r="T590" s="235"/>
      <c r="U590" s="235"/>
      <c r="V590" s="235"/>
    </row>
    <row r="591" spans="1:22" ht="14.25" customHeight="1" x14ac:dyDescent="0.2">
      <c r="A591" s="235"/>
      <c r="B591" s="235"/>
      <c r="C591" s="236"/>
      <c r="D591" s="235"/>
      <c r="E591" s="235"/>
      <c r="F591" s="235"/>
      <c r="G591" s="235"/>
      <c r="H591" s="235"/>
      <c r="I591" s="235"/>
      <c r="J591" s="235"/>
      <c r="K591" s="235"/>
      <c r="L591" s="235"/>
      <c r="M591" s="235"/>
      <c r="N591" s="235"/>
      <c r="O591" s="235"/>
      <c r="P591" s="235"/>
      <c r="Q591" s="235"/>
      <c r="R591" s="235"/>
      <c r="S591" s="235"/>
      <c r="T591" s="235"/>
      <c r="U591" s="235"/>
      <c r="V591" s="235"/>
    </row>
    <row r="592" spans="1:22" ht="14.25" customHeight="1" x14ac:dyDescent="0.2">
      <c r="A592" s="235"/>
      <c r="B592" s="235"/>
      <c r="C592" s="236"/>
      <c r="D592" s="235"/>
      <c r="E592" s="235"/>
      <c r="F592" s="235"/>
      <c r="G592" s="235"/>
      <c r="H592" s="235"/>
      <c r="I592" s="235"/>
      <c r="J592" s="235"/>
      <c r="K592" s="235"/>
      <c r="L592" s="235"/>
      <c r="M592" s="235"/>
      <c r="N592" s="235"/>
      <c r="O592" s="235"/>
      <c r="P592" s="235"/>
      <c r="Q592" s="235"/>
      <c r="R592" s="235"/>
      <c r="S592" s="235"/>
      <c r="T592" s="235"/>
      <c r="U592" s="235"/>
      <c r="V592" s="235"/>
    </row>
    <row r="593" spans="1:22" ht="14.25" customHeight="1" x14ac:dyDescent="0.2">
      <c r="A593" s="235"/>
      <c r="B593" s="235"/>
      <c r="C593" s="236"/>
      <c r="D593" s="235"/>
      <c r="E593" s="235"/>
      <c r="F593" s="235"/>
      <c r="G593" s="235"/>
      <c r="H593" s="235"/>
      <c r="I593" s="235"/>
      <c r="J593" s="235"/>
      <c r="K593" s="235"/>
      <c r="L593" s="235"/>
      <c r="M593" s="235"/>
      <c r="N593" s="235"/>
      <c r="O593" s="235"/>
      <c r="P593" s="235"/>
      <c r="Q593" s="235"/>
      <c r="R593" s="235"/>
      <c r="S593" s="235"/>
      <c r="T593" s="235"/>
      <c r="U593" s="235"/>
      <c r="V593" s="235"/>
    </row>
    <row r="594" spans="1:22" ht="14.25" customHeight="1" x14ac:dyDescent="0.2">
      <c r="A594" s="235"/>
      <c r="B594" s="235"/>
      <c r="C594" s="236"/>
      <c r="D594" s="235"/>
      <c r="E594" s="235"/>
      <c r="F594" s="235"/>
      <c r="G594" s="235"/>
      <c r="H594" s="235"/>
      <c r="I594" s="235"/>
      <c r="J594" s="235"/>
      <c r="K594" s="235"/>
      <c r="L594" s="235"/>
      <c r="M594" s="235"/>
      <c r="N594" s="235"/>
      <c r="O594" s="235"/>
      <c r="P594" s="235"/>
      <c r="Q594" s="235"/>
      <c r="R594" s="235"/>
      <c r="S594" s="235"/>
      <c r="T594" s="235"/>
      <c r="U594" s="235"/>
      <c r="V594" s="235"/>
    </row>
    <row r="595" spans="1:22" ht="14.25" customHeight="1" x14ac:dyDescent="0.2">
      <c r="A595" s="235"/>
      <c r="B595" s="235"/>
      <c r="C595" s="236"/>
      <c r="D595" s="235"/>
      <c r="E595" s="235"/>
      <c r="F595" s="235"/>
      <c r="G595" s="235"/>
      <c r="H595" s="235"/>
      <c r="I595" s="235"/>
      <c r="J595" s="235"/>
      <c r="K595" s="235"/>
      <c r="L595" s="235"/>
      <c r="M595" s="235"/>
      <c r="N595" s="235"/>
      <c r="O595" s="235"/>
      <c r="P595" s="235"/>
      <c r="Q595" s="235"/>
      <c r="R595" s="235"/>
      <c r="S595" s="235"/>
      <c r="T595" s="235"/>
      <c r="U595" s="235"/>
      <c r="V595" s="235"/>
    </row>
    <row r="596" spans="1:22" ht="14.25" customHeight="1" x14ac:dyDescent="0.2">
      <c r="A596" s="235"/>
      <c r="B596" s="235"/>
      <c r="C596" s="236"/>
      <c r="D596" s="235"/>
      <c r="E596" s="235"/>
      <c r="F596" s="235"/>
      <c r="G596" s="235"/>
      <c r="H596" s="235"/>
      <c r="I596" s="235"/>
      <c r="J596" s="235"/>
      <c r="K596" s="235"/>
      <c r="L596" s="235"/>
      <c r="M596" s="235"/>
      <c r="N596" s="235"/>
      <c r="O596" s="235"/>
      <c r="P596" s="235"/>
      <c r="Q596" s="235"/>
      <c r="R596" s="235"/>
      <c r="S596" s="235"/>
      <c r="T596" s="235"/>
      <c r="U596" s="235"/>
      <c r="V596" s="235"/>
    </row>
    <row r="597" spans="1:22" ht="14.25" customHeight="1" x14ac:dyDescent="0.2">
      <c r="A597" s="235"/>
      <c r="B597" s="235"/>
      <c r="C597" s="236"/>
      <c r="D597" s="235"/>
      <c r="E597" s="235"/>
      <c r="F597" s="235"/>
      <c r="G597" s="235"/>
      <c r="H597" s="235"/>
      <c r="I597" s="235"/>
      <c r="J597" s="235"/>
      <c r="K597" s="235"/>
      <c r="L597" s="235"/>
      <c r="M597" s="235"/>
      <c r="N597" s="235"/>
      <c r="O597" s="235"/>
      <c r="P597" s="235"/>
      <c r="Q597" s="235"/>
      <c r="R597" s="235"/>
      <c r="S597" s="235"/>
      <c r="T597" s="235"/>
      <c r="U597" s="235"/>
      <c r="V597" s="235"/>
    </row>
    <row r="598" spans="1:22" ht="14.25" customHeight="1" x14ac:dyDescent="0.2">
      <c r="A598" s="235"/>
      <c r="B598" s="235"/>
      <c r="C598" s="236"/>
      <c r="D598" s="235"/>
      <c r="E598" s="235"/>
      <c r="F598" s="235"/>
      <c r="G598" s="235"/>
      <c r="H598" s="235"/>
      <c r="I598" s="235"/>
      <c r="J598" s="235"/>
      <c r="K598" s="235"/>
      <c r="L598" s="235"/>
      <c r="M598" s="235"/>
      <c r="N598" s="235"/>
      <c r="O598" s="235"/>
      <c r="P598" s="235"/>
      <c r="Q598" s="235"/>
      <c r="R598" s="235"/>
      <c r="S598" s="235"/>
      <c r="T598" s="235"/>
      <c r="U598" s="235"/>
      <c r="V598" s="235"/>
    </row>
    <row r="599" spans="1:22" ht="14.25" customHeight="1" x14ac:dyDescent="0.2">
      <c r="A599" s="235"/>
      <c r="B599" s="235"/>
      <c r="C599" s="236"/>
      <c r="D599" s="235"/>
      <c r="E599" s="235"/>
      <c r="F599" s="235"/>
      <c r="G599" s="235"/>
      <c r="H599" s="235"/>
      <c r="I599" s="235"/>
      <c r="J599" s="235"/>
      <c r="K599" s="235"/>
      <c r="L599" s="235"/>
      <c r="M599" s="235"/>
      <c r="N599" s="235"/>
      <c r="O599" s="235"/>
      <c r="P599" s="235"/>
      <c r="Q599" s="235"/>
      <c r="R599" s="235"/>
      <c r="S599" s="235"/>
      <c r="T599" s="235"/>
      <c r="U599" s="235"/>
      <c r="V599" s="235"/>
    </row>
    <row r="600" spans="1:22" ht="14.25" customHeight="1" x14ac:dyDescent="0.2">
      <c r="A600" s="235"/>
      <c r="B600" s="235"/>
      <c r="C600" s="236"/>
      <c r="D600" s="235"/>
      <c r="E600" s="235"/>
      <c r="F600" s="235"/>
      <c r="G600" s="235"/>
      <c r="H600" s="235"/>
      <c r="I600" s="235"/>
      <c r="J600" s="235"/>
      <c r="K600" s="235"/>
      <c r="L600" s="235"/>
      <c r="M600" s="235"/>
      <c r="N600" s="235"/>
      <c r="O600" s="235"/>
      <c r="P600" s="235"/>
      <c r="Q600" s="235"/>
      <c r="R600" s="235"/>
      <c r="S600" s="235"/>
      <c r="T600" s="235"/>
      <c r="U600" s="235"/>
      <c r="V600" s="235"/>
    </row>
    <row r="601" spans="1:22" ht="14.25" customHeight="1" x14ac:dyDescent="0.2">
      <c r="A601" s="235"/>
      <c r="B601" s="235"/>
      <c r="C601" s="236"/>
      <c r="D601" s="235"/>
      <c r="E601" s="235"/>
      <c r="F601" s="235"/>
      <c r="G601" s="235"/>
      <c r="H601" s="235"/>
      <c r="I601" s="235"/>
      <c r="J601" s="235"/>
      <c r="K601" s="235"/>
      <c r="L601" s="235"/>
      <c r="M601" s="235"/>
      <c r="N601" s="235"/>
      <c r="O601" s="235"/>
      <c r="P601" s="235"/>
      <c r="Q601" s="235"/>
      <c r="R601" s="235"/>
      <c r="S601" s="235"/>
      <c r="T601" s="235"/>
      <c r="U601" s="235"/>
      <c r="V601" s="235"/>
    </row>
    <row r="602" spans="1:22" ht="14.25" customHeight="1" x14ac:dyDescent="0.2">
      <c r="A602" s="235"/>
      <c r="B602" s="235"/>
      <c r="C602" s="236"/>
      <c r="D602" s="235"/>
      <c r="E602" s="235"/>
      <c r="F602" s="235"/>
      <c r="G602" s="235"/>
      <c r="H602" s="235"/>
      <c r="I602" s="235"/>
      <c r="J602" s="235"/>
      <c r="K602" s="235"/>
      <c r="L602" s="235"/>
      <c r="M602" s="235"/>
      <c r="N602" s="235"/>
      <c r="O602" s="235"/>
      <c r="P602" s="235"/>
      <c r="Q602" s="235"/>
      <c r="R602" s="235"/>
      <c r="S602" s="235"/>
      <c r="T602" s="235"/>
      <c r="U602" s="235"/>
      <c r="V602" s="235"/>
    </row>
    <row r="603" spans="1:22" ht="14.25" customHeight="1" x14ac:dyDescent="0.2">
      <c r="A603" s="235"/>
      <c r="B603" s="235"/>
      <c r="C603" s="236"/>
      <c r="D603" s="235"/>
      <c r="E603" s="235"/>
      <c r="F603" s="235"/>
      <c r="G603" s="235"/>
      <c r="H603" s="235"/>
      <c r="I603" s="235"/>
      <c r="J603" s="235"/>
      <c r="K603" s="235"/>
      <c r="L603" s="235"/>
      <c r="M603" s="235"/>
      <c r="N603" s="235"/>
      <c r="O603" s="235"/>
      <c r="P603" s="235"/>
      <c r="Q603" s="235"/>
      <c r="R603" s="235"/>
      <c r="S603" s="235"/>
      <c r="T603" s="235"/>
      <c r="U603" s="235"/>
      <c r="V603" s="235"/>
    </row>
    <row r="604" spans="1:22" ht="14.25" customHeight="1" x14ac:dyDescent="0.2">
      <c r="A604" s="235"/>
      <c r="B604" s="235"/>
      <c r="C604" s="236"/>
      <c r="D604" s="235"/>
      <c r="E604" s="235"/>
      <c r="F604" s="235"/>
      <c r="G604" s="235"/>
      <c r="H604" s="235"/>
      <c r="I604" s="235"/>
      <c r="J604" s="235"/>
      <c r="K604" s="235"/>
      <c r="L604" s="235"/>
      <c r="M604" s="235"/>
      <c r="N604" s="235"/>
      <c r="O604" s="235"/>
      <c r="P604" s="235"/>
      <c r="Q604" s="235"/>
      <c r="R604" s="235"/>
      <c r="S604" s="235"/>
      <c r="T604" s="235"/>
      <c r="U604" s="235"/>
      <c r="V604" s="235"/>
    </row>
    <row r="605" spans="1:22" ht="14.25" customHeight="1" x14ac:dyDescent="0.2">
      <c r="A605" s="235"/>
      <c r="B605" s="235"/>
      <c r="C605" s="236"/>
      <c r="D605" s="235"/>
      <c r="E605" s="235"/>
      <c r="F605" s="235"/>
      <c r="G605" s="235"/>
      <c r="H605" s="235"/>
      <c r="I605" s="235"/>
      <c r="J605" s="235"/>
      <c r="K605" s="235"/>
      <c r="L605" s="235"/>
      <c r="M605" s="235"/>
      <c r="N605" s="235"/>
      <c r="O605" s="235"/>
      <c r="P605" s="235"/>
      <c r="Q605" s="235"/>
      <c r="R605" s="235"/>
      <c r="S605" s="235"/>
      <c r="T605" s="235"/>
      <c r="U605" s="235"/>
      <c r="V605" s="235"/>
    </row>
    <row r="606" spans="1:22" ht="14.25" customHeight="1" x14ac:dyDescent="0.2">
      <c r="A606" s="235"/>
      <c r="B606" s="235"/>
      <c r="C606" s="236"/>
      <c r="D606" s="235"/>
      <c r="E606" s="235"/>
      <c r="F606" s="235"/>
      <c r="G606" s="235"/>
      <c r="H606" s="235"/>
      <c r="I606" s="235"/>
      <c r="J606" s="235"/>
      <c r="K606" s="235"/>
      <c r="L606" s="235"/>
      <c r="M606" s="235"/>
      <c r="N606" s="235"/>
      <c r="O606" s="235"/>
      <c r="P606" s="235"/>
      <c r="Q606" s="235"/>
      <c r="R606" s="235"/>
      <c r="S606" s="235"/>
      <c r="T606" s="235"/>
      <c r="U606" s="235"/>
      <c r="V606" s="235"/>
    </row>
    <row r="607" spans="1:22" ht="14.25" customHeight="1" x14ac:dyDescent="0.2">
      <c r="A607" s="235"/>
      <c r="B607" s="235"/>
      <c r="C607" s="236"/>
      <c r="D607" s="235"/>
      <c r="E607" s="235"/>
      <c r="F607" s="235"/>
      <c r="G607" s="235"/>
      <c r="H607" s="235"/>
      <c r="I607" s="235"/>
      <c r="J607" s="235"/>
      <c r="K607" s="235"/>
      <c r="L607" s="235"/>
      <c r="M607" s="235"/>
      <c r="N607" s="235"/>
      <c r="O607" s="235"/>
      <c r="P607" s="235"/>
      <c r="Q607" s="235"/>
      <c r="R607" s="235"/>
      <c r="S607" s="235"/>
      <c r="T607" s="235"/>
      <c r="U607" s="235"/>
      <c r="V607" s="235"/>
    </row>
    <row r="608" spans="1:22" ht="14.25" customHeight="1" x14ac:dyDescent="0.2">
      <c r="A608" s="235"/>
      <c r="B608" s="235"/>
      <c r="C608" s="236"/>
      <c r="D608" s="235"/>
      <c r="E608" s="235"/>
      <c r="F608" s="235"/>
      <c r="G608" s="235"/>
      <c r="H608" s="235"/>
      <c r="I608" s="235"/>
      <c r="J608" s="235"/>
      <c r="K608" s="235"/>
      <c r="L608" s="235"/>
      <c r="M608" s="235"/>
      <c r="N608" s="235"/>
      <c r="O608" s="235"/>
      <c r="P608" s="235"/>
      <c r="Q608" s="235"/>
      <c r="R608" s="235"/>
      <c r="S608" s="235"/>
      <c r="T608" s="235"/>
      <c r="U608" s="235"/>
      <c r="V608" s="235"/>
    </row>
    <row r="609" spans="1:22" ht="14.25" customHeight="1" x14ac:dyDescent="0.2">
      <c r="A609" s="235"/>
      <c r="B609" s="235"/>
      <c r="C609" s="236"/>
      <c r="D609" s="235"/>
      <c r="E609" s="235"/>
      <c r="F609" s="235"/>
      <c r="G609" s="235"/>
      <c r="H609" s="235"/>
      <c r="I609" s="235"/>
      <c r="J609" s="235"/>
      <c r="K609" s="235"/>
      <c r="L609" s="235"/>
      <c r="M609" s="235"/>
      <c r="N609" s="235"/>
      <c r="O609" s="235"/>
      <c r="P609" s="235"/>
      <c r="Q609" s="235"/>
      <c r="R609" s="235"/>
      <c r="S609" s="235"/>
      <c r="T609" s="235"/>
      <c r="U609" s="235"/>
      <c r="V609" s="235"/>
    </row>
    <row r="610" spans="1:22" ht="14.25" customHeight="1" x14ac:dyDescent="0.2">
      <c r="A610" s="235"/>
      <c r="B610" s="235"/>
      <c r="C610" s="236"/>
      <c r="D610" s="235"/>
      <c r="E610" s="235"/>
      <c r="F610" s="235"/>
      <c r="G610" s="235"/>
      <c r="H610" s="235"/>
      <c r="I610" s="235"/>
      <c r="J610" s="235"/>
      <c r="K610" s="235"/>
      <c r="L610" s="235"/>
      <c r="M610" s="235"/>
      <c r="N610" s="235"/>
      <c r="O610" s="235"/>
      <c r="P610" s="235"/>
      <c r="Q610" s="235"/>
      <c r="R610" s="235"/>
      <c r="S610" s="235"/>
      <c r="T610" s="235"/>
      <c r="U610" s="235"/>
      <c r="V610" s="235"/>
    </row>
    <row r="611" spans="1:22" ht="14.25" customHeight="1" x14ac:dyDescent="0.2">
      <c r="A611" s="235"/>
      <c r="B611" s="235"/>
      <c r="C611" s="236"/>
      <c r="D611" s="235"/>
      <c r="E611" s="235"/>
      <c r="F611" s="235"/>
      <c r="G611" s="235"/>
      <c r="H611" s="235"/>
      <c r="I611" s="235"/>
      <c r="J611" s="235"/>
      <c r="K611" s="235"/>
      <c r="L611" s="235"/>
      <c r="M611" s="235"/>
      <c r="N611" s="235"/>
      <c r="O611" s="235"/>
      <c r="P611" s="235"/>
      <c r="Q611" s="235"/>
      <c r="R611" s="235"/>
      <c r="S611" s="235"/>
      <c r="T611" s="235"/>
      <c r="U611" s="235"/>
      <c r="V611" s="235"/>
    </row>
    <row r="612" spans="1:22" ht="14.25" customHeight="1" x14ac:dyDescent="0.2">
      <c r="A612" s="235"/>
      <c r="B612" s="235"/>
      <c r="C612" s="236"/>
      <c r="D612" s="235"/>
      <c r="E612" s="235"/>
      <c r="F612" s="235"/>
      <c r="G612" s="235"/>
      <c r="H612" s="235"/>
      <c r="I612" s="235"/>
      <c r="J612" s="235"/>
      <c r="K612" s="235"/>
      <c r="L612" s="235"/>
      <c r="M612" s="235"/>
      <c r="N612" s="235"/>
      <c r="O612" s="235"/>
      <c r="P612" s="235"/>
      <c r="Q612" s="235"/>
      <c r="R612" s="235"/>
      <c r="S612" s="235"/>
      <c r="T612" s="235"/>
      <c r="U612" s="235"/>
      <c r="V612" s="235"/>
    </row>
    <row r="613" spans="1:22" ht="14.25" customHeight="1" x14ac:dyDescent="0.2">
      <c r="A613" s="235"/>
      <c r="B613" s="235"/>
      <c r="C613" s="236"/>
      <c r="D613" s="235"/>
      <c r="E613" s="235"/>
      <c r="F613" s="235"/>
      <c r="G613" s="235"/>
      <c r="H613" s="235"/>
      <c r="I613" s="235"/>
      <c r="J613" s="235"/>
      <c r="K613" s="235"/>
      <c r="L613" s="235"/>
      <c r="M613" s="235"/>
      <c r="N613" s="235"/>
      <c r="O613" s="235"/>
      <c r="P613" s="235"/>
      <c r="Q613" s="235"/>
      <c r="R613" s="235"/>
      <c r="S613" s="235"/>
      <c r="T613" s="235"/>
      <c r="U613" s="235"/>
      <c r="V613" s="235"/>
    </row>
    <row r="614" spans="1:22" ht="14.25" customHeight="1" x14ac:dyDescent="0.2">
      <c r="A614" s="235"/>
      <c r="B614" s="235"/>
      <c r="C614" s="236"/>
      <c r="D614" s="235"/>
      <c r="E614" s="235"/>
      <c r="F614" s="235"/>
      <c r="G614" s="235"/>
      <c r="H614" s="235"/>
      <c r="I614" s="235"/>
      <c r="J614" s="235"/>
      <c r="K614" s="235"/>
      <c r="L614" s="235"/>
      <c r="M614" s="235"/>
      <c r="N614" s="235"/>
      <c r="O614" s="235"/>
      <c r="P614" s="235"/>
      <c r="Q614" s="235"/>
      <c r="R614" s="235"/>
      <c r="S614" s="235"/>
      <c r="T614" s="235"/>
      <c r="U614" s="235"/>
      <c r="V614" s="235"/>
    </row>
    <row r="615" spans="1:22" ht="14.25" customHeight="1" x14ac:dyDescent="0.2">
      <c r="A615" s="235"/>
      <c r="B615" s="235"/>
      <c r="C615" s="236"/>
      <c r="D615" s="235"/>
      <c r="E615" s="235"/>
      <c r="F615" s="235"/>
      <c r="G615" s="235"/>
      <c r="H615" s="235"/>
      <c r="I615" s="235"/>
      <c r="J615" s="235"/>
      <c r="K615" s="235"/>
      <c r="L615" s="235"/>
      <c r="M615" s="235"/>
      <c r="N615" s="235"/>
      <c r="O615" s="235"/>
      <c r="P615" s="235"/>
      <c r="Q615" s="235"/>
      <c r="R615" s="235"/>
      <c r="S615" s="235"/>
      <c r="T615" s="235"/>
      <c r="U615" s="235"/>
      <c r="V615" s="235"/>
    </row>
    <row r="616" spans="1:22" ht="14.25" customHeight="1" x14ac:dyDescent="0.2">
      <c r="A616" s="235"/>
      <c r="B616" s="235"/>
      <c r="C616" s="236"/>
      <c r="D616" s="235"/>
      <c r="E616" s="235"/>
      <c r="F616" s="235"/>
      <c r="G616" s="235"/>
      <c r="H616" s="235"/>
      <c r="I616" s="235"/>
      <c r="J616" s="235"/>
      <c r="K616" s="235"/>
      <c r="L616" s="235"/>
      <c r="M616" s="235"/>
      <c r="N616" s="235"/>
      <c r="O616" s="235"/>
      <c r="P616" s="235"/>
      <c r="Q616" s="235"/>
      <c r="R616" s="235"/>
      <c r="S616" s="235"/>
      <c r="T616" s="235"/>
      <c r="U616" s="235"/>
      <c r="V616" s="235"/>
    </row>
    <row r="617" spans="1:22" ht="14.25" customHeight="1" x14ac:dyDescent="0.2">
      <c r="A617" s="235"/>
      <c r="B617" s="235"/>
      <c r="C617" s="236"/>
      <c r="D617" s="235"/>
      <c r="E617" s="235"/>
      <c r="F617" s="235"/>
      <c r="G617" s="235"/>
      <c r="H617" s="235"/>
      <c r="I617" s="235"/>
      <c r="J617" s="235"/>
      <c r="K617" s="235"/>
      <c r="L617" s="235"/>
      <c r="M617" s="235"/>
      <c r="N617" s="235"/>
      <c r="O617" s="235"/>
      <c r="P617" s="235"/>
      <c r="Q617" s="235"/>
      <c r="R617" s="235"/>
      <c r="S617" s="235"/>
      <c r="T617" s="235"/>
      <c r="U617" s="235"/>
      <c r="V617" s="235"/>
    </row>
    <row r="618" spans="1:22" ht="14.25" customHeight="1" x14ac:dyDescent="0.2">
      <c r="A618" s="235"/>
      <c r="B618" s="235"/>
      <c r="C618" s="236"/>
      <c r="D618" s="235"/>
      <c r="E618" s="235"/>
      <c r="F618" s="235"/>
      <c r="G618" s="235"/>
      <c r="H618" s="235"/>
      <c r="I618" s="235"/>
      <c r="J618" s="235"/>
      <c r="K618" s="235"/>
      <c r="L618" s="235"/>
      <c r="M618" s="235"/>
      <c r="N618" s="235"/>
      <c r="O618" s="235"/>
      <c r="P618" s="235"/>
      <c r="Q618" s="235"/>
      <c r="R618" s="235"/>
      <c r="S618" s="235"/>
      <c r="T618" s="235"/>
      <c r="U618" s="235"/>
      <c r="V618" s="235"/>
    </row>
    <row r="619" spans="1:22" ht="14.25" customHeight="1" x14ac:dyDescent="0.2">
      <c r="A619" s="235"/>
      <c r="B619" s="235"/>
      <c r="C619" s="236"/>
      <c r="D619" s="235"/>
      <c r="E619" s="235"/>
      <c r="F619" s="235"/>
      <c r="G619" s="235"/>
      <c r="H619" s="235"/>
      <c r="I619" s="235"/>
      <c r="J619" s="235"/>
      <c r="K619" s="235"/>
      <c r="L619" s="235"/>
      <c r="M619" s="235"/>
      <c r="N619" s="235"/>
      <c r="O619" s="235"/>
      <c r="P619" s="235"/>
      <c r="Q619" s="235"/>
      <c r="R619" s="235"/>
      <c r="S619" s="235"/>
      <c r="T619" s="235"/>
      <c r="U619" s="235"/>
      <c r="V619" s="235"/>
    </row>
    <row r="620" spans="1:22" ht="14.25" customHeight="1" x14ac:dyDescent="0.2">
      <c r="A620" s="235"/>
      <c r="B620" s="235"/>
      <c r="C620" s="236"/>
      <c r="D620" s="235"/>
      <c r="E620" s="235"/>
      <c r="F620" s="235"/>
      <c r="G620" s="235"/>
      <c r="H620" s="235"/>
      <c r="I620" s="235"/>
      <c r="J620" s="235"/>
      <c r="K620" s="235"/>
      <c r="L620" s="235"/>
      <c r="M620" s="235"/>
      <c r="N620" s="235"/>
      <c r="O620" s="235"/>
      <c r="P620" s="235"/>
      <c r="Q620" s="235"/>
      <c r="R620" s="235"/>
      <c r="S620" s="235"/>
      <c r="T620" s="235"/>
      <c r="U620" s="235"/>
      <c r="V620" s="235"/>
    </row>
    <row r="621" spans="1:22" ht="14.25" customHeight="1" x14ac:dyDescent="0.2">
      <c r="A621" s="235"/>
      <c r="B621" s="235"/>
      <c r="C621" s="236"/>
      <c r="D621" s="235"/>
      <c r="E621" s="235"/>
      <c r="F621" s="235"/>
      <c r="G621" s="235"/>
      <c r="H621" s="235"/>
      <c r="I621" s="235"/>
      <c r="J621" s="235"/>
      <c r="K621" s="235"/>
      <c r="L621" s="235"/>
      <c r="M621" s="235"/>
      <c r="N621" s="235"/>
      <c r="O621" s="235"/>
      <c r="P621" s="235"/>
      <c r="Q621" s="235"/>
      <c r="R621" s="235"/>
      <c r="S621" s="235"/>
      <c r="T621" s="235"/>
      <c r="U621" s="235"/>
      <c r="V621" s="235"/>
    </row>
    <row r="622" spans="1:22" ht="14.25" customHeight="1" x14ac:dyDescent="0.2">
      <c r="A622" s="235"/>
      <c r="B622" s="235"/>
      <c r="C622" s="236"/>
      <c r="D622" s="235"/>
      <c r="E622" s="235"/>
      <c r="F622" s="235"/>
      <c r="G622" s="235"/>
      <c r="H622" s="235"/>
      <c r="I622" s="235"/>
      <c r="J622" s="235"/>
      <c r="K622" s="235"/>
      <c r="L622" s="235"/>
      <c r="M622" s="235"/>
      <c r="N622" s="235"/>
      <c r="O622" s="235"/>
      <c r="P622" s="235"/>
      <c r="Q622" s="235"/>
      <c r="R622" s="235"/>
      <c r="S622" s="235"/>
      <c r="T622" s="235"/>
      <c r="U622" s="235"/>
      <c r="V622" s="235"/>
    </row>
    <row r="623" spans="1:22" ht="14.25" customHeight="1" x14ac:dyDescent="0.2">
      <c r="A623" s="235"/>
      <c r="B623" s="235"/>
      <c r="C623" s="236"/>
      <c r="D623" s="235"/>
      <c r="E623" s="235"/>
      <c r="F623" s="235"/>
      <c r="G623" s="235"/>
      <c r="H623" s="235"/>
      <c r="I623" s="235"/>
      <c r="J623" s="235"/>
      <c r="K623" s="235"/>
      <c r="L623" s="235"/>
      <c r="M623" s="235"/>
      <c r="N623" s="235"/>
      <c r="O623" s="235"/>
      <c r="P623" s="235"/>
      <c r="Q623" s="235"/>
      <c r="R623" s="235"/>
      <c r="S623" s="235"/>
      <c r="T623" s="235"/>
      <c r="U623" s="235"/>
      <c r="V623" s="235"/>
    </row>
    <row r="624" spans="1:22" ht="14.25" customHeight="1" x14ac:dyDescent="0.2">
      <c r="A624" s="235"/>
      <c r="B624" s="235"/>
      <c r="C624" s="236"/>
      <c r="D624" s="235"/>
      <c r="E624" s="235"/>
      <c r="F624" s="235"/>
      <c r="G624" s="235"/>
      <c r="H624" s="235"/>
      <c r="I624" s="235"/>
      <c r="J624" s="235"/>
      <c r="K624" s="235"/>
      <c r="L624" s="235"/>
      <c r="M624" s="235"/>
      <c r="N624" s="235"/>
      <c r="O624" s="235"/>
      <c r="P624" s="235"/>
      <c r="Q624" s="235"/>
      <c r="R624" s="235"/>
      <c r="S624" s="235"/>
      <c r="T624" s="235"/>
      <c r="U624" s="235"/>
      <c r="V624" s="235"/>
    </row>
    <row r="625" spans="1:22" ht="14.25" customHeight="1" x14ac:dyDescent="0.2">
      <c r="A625" s="235"/>
      <c r="B625" s="235"/>
      <c r="C625" s="236"/>
      <c r="D625" s="235"/>
      <c r="E625" s="235"/>
      <c r="F625" s="235"/>
      <c r="G625" s="235"/>
      <c r="H625" s="235"/>
      <c r="I625" s="235"/>
      <c r="J625" s="235"/>
      <c r="K625" s="235"/>
      <c r="L625" s="235"/>
      <c r="M625" s="235"/>
      <c r="N625" s="235"/>
      <c r="O625" s="235"/>
      <c r="P625" s="235"/>
      <c r="Q625" s="235"/>
      <c r="R625" s="235"/>
      <c r="S625" s="235"/>
      <c r="T625" s="235"/>
      <c r="U625" s="235"/>
      <c r="V625" s="235"/>
    </row>
    <row r="626" spans="1:22" ht="14.25" customHeight="1" x14ac:dyDescent="0.2">
      <c r="A626" s="235"/>
      <c r="B626" s="235"/>
      <c r="C626" s="236"/>
      <c r="D626" s="235"/>
      <c r="E626" s="235"/>
      <c r="F626" s="235"/>
      <c r="G626" s="235"/>
      <c r="H626" s="235"/>
      <c r="I626" s="235"/>
      <c r="J626" s="235"/>
      <c r="K626" s="235"/>
      <c r="L626" s="235"/>
      <c r="M626" s="235"/>
      <c r="N626" s="235"/>
      <c r="O626" s="235"/>
      <c r="P626" s="235"/>
      <c r="Q626" s="235"/>
      <c r="R626" s="235"/>
      <c r="S626" s="235"/>
      <c r="T626" s="235"/>
      <c r="U626" s="235"/>
      <c r="V626" s="235"/>
    </row>
    <row r="627" spans="1:22" ht="14.25" customHeight="1" x14ac:dyDescent="0.2">
      <c r="A627" s="235"/>
      <c r="B627" s="235"/>
      <c r="C627" s="236"/>
      <c r="D627" s="235"/>
      <c r="E627" s="235"/>
      <c r="F627" s="235"/>
      <c r="G627" s="235"/>
      <c r="H627" s="235"/>
      <c r="I627" s="235"/>
      <c r="J627" s="235"/>
      <c r="K627" s="235"/>
      <c r="L627" s="235"/>
      <c r="M627" s="235"/>
      <c r="N627" s="235"/>
      <c r="O627" s="235"/>
      <c r="P627" s="235"/>
      <c r="Q627" s="235"/>
      <c r="R627" s="235"/>
      <c r="S627" s="235"/>
      <c r="T627" s="235"/>
      <c r="U627" s="235"/>
      <c r="V627" s="235"/>
    </row>
    <row r="628" spans="1:22" ht="14.25" customHeight="1" x14ac:dyDescent="0.2">
      <c r="A628" s="235"/>
      <c r="B628" s="235"/>
      <c r="C628" s="236"/>
      <c r="D628" s="235"/>
      <c r="E628" s="235"/>
      <c r="F628" s="235"/>
      <c r="G628" s="235"/>
      <c r="H628" s="235"/>
      <c r="I628" s="235"/>
      <c r="J628" s="235"/>
      <c r="K628" s="235"/>
      <c r="L628" s="235"/>
      <c r="M628" s="235"/>
      <c r="N628" s="235"/>
      <c r="O628" s="235"/>
      <c r="P628" s="235"/>
      <c r="Q628" s="235"/>
      <c r="R628" s="235"/>
      <c r="S628" s="235"/>
      <c r="T628" s="235"/>
      <c r="U628" s="235"/>
      <c r="V628" s="235"/>
    </row>
    <row r="629" spans="1:22" ht="14.25" customHeight="1" x14ac:dyDescent="0.2">
      <c r="A629" s="235"/>
      <c r="B629" s="235"/>
      <c r="C629" s="236"/>
      <c r="D629" s="235"/>
      <c r="E629" s="235"/>
      <c r="F629" s="235"/>
      <c r="G629" s="235"/>
      <c r="H629" s="235"/>
      <c r="I629" s="235"/>
      <c r="J629" s="235"/>
      <c r="K629" s="235"/>
      <c r="L629" s="235"/>
      <c r="M629" s="235"/>
      <c r="N629" s="235"/>
      <c r="O629" s="235"/>
      <c r="P629" s="235"/>
      <c r="Q629" s="235"/>
      <c r="R629" s="235"/>
      <c r="S629" s="235"/>
      <c r="T629" s="235"/>
      <c r="U629" s="235"/>
      <c r="V629" s="235"/>
    </row>
    <row r="630" spans="1:22" ht="14.25" customHeight="1" x14ac:dyDescent="0.2">
      <c r="A630" s="235"/>
      <c r="B630" s="235"/>
      <c r="C630" s="236"/>
      <c r="D630" s="235"/>
      <c r="E630" s="235"/>
      <c r="F630" s="235"/>
      <c r="G630" s="235"/>
      <c r="H630" s="235"/>
      <c r="I630" s="235"/>
      <c r="J630" s="235"/>
      <c r="K630" s="235"/>
      <c r="L630" s="235"/>
      <c r="M630" s="235"/>
      <c r="N630" s="235"/>
      <c r="O630" s="235"/>
      <c r="P630" s="235"/>
      <c r="Q630" s="235"/>
      <c r="R630" s="235"/>
      <c r="S630" s="235"/>
      <c r="T630" s="235"/>
      <c r="U630" s="235"/>
      <c r="V630" s="235"/>
    </row>
    <row r="631" spans="1:22" ht="14.25" customHeight="1" x14ac:dyDescent="0.2">
      <c r="A631" s="235"/>
      <c r="B631" s="235"/>
      <c r="C631" s="236"/>
      <c r="D631" s="235"/>
      <c r="E631" s="235"/>
      <c r="F631" s="235"/>
      <c r="G631" s="235"/>
      <c r="H631" s="235"/>
      <c r="I631" s="235"/>
      <c r="J631" s="235"/>
      <c r="K631" s="235"/>
      <c r="L631" s="235"/>
      <c r="M631" s="235"/>
      <c r="N631" s="235"/>
      <c r="O631" s="235"/>
      <c r="P631" s="235"/>
      <c r="Q631" s="235"/>
      <c r="R631" s="235"/>
      <c r="S631" s="235"/>
      <c r="T631" s="235"/>
      <c r="U631" s="235"/>
      <c r="V631" s="235"/>
    </row>
    <row r="632" spans="1:22" ht="14.25" customHeight="1" x14ac:dyDescent="0.2">
      <c r="A632" s="235"/>
      <c r="B632" s="235"/>
      <c r="C632" s="236"/>
      <c r="D632" s="235"/>
      <c r="E632" s="235"/>
      <c r="F632" s="235"/>
      <c r="G632" s="235"/>
      <c r="H632" s="235"/>
      <c r="I632" s="235"/>
      <c r="J632" s="235"/>
      <c r="K632" s="235"/>
      <c r="L632" s="235"/>
      <c r="M632" s="235"/>
      <c r="N632" s="235"/>
      <c r="O632" s="235"/>
      <c r="P632" s="235"/>
      <c r="Q632" s="235"/>
      <c r="R632" s="235"/>
      <c r="S632" s="235"/>
      <c r="T632" s="235"/>
      <c r="U632" s="235"/>
      <c r="V632" s="235"/>
    </row>
    <row r="633" spans="1:22" ht="14.25" customHeight="1" x14ac:dyDescent="0.2">
      <c r="A633" s="235"/>
      <c r="B633" s="235"/>
      <c r="C633" s="236"/>
      <c r="D633" s="235"/>
      <c r="E633" s="235"/>
      <c r="F633" s="235"/>
      <c r="G633" s="235"/>
      <c r="H633" s="235"/>
      <c r="I633" s="235"/>
      <c r="J633" s="235"/>
      <c r="K633" s="235"/>
      <c r="L633" s="235"/>
      <c r="M633" s="235"/>
      <c r="N633" s="235"/>
      <c r="O633" s="235"/>
      <c r="P633" s="235"/>
      <c r="Q633" s="235"/>
      <c r="R633" s="235"/>
      <c r="S633" s="235"/>
      <c r="T633" s="235"/>
      <c r="U633" s="235"/>
      <c r="V633" s="235"/>
    </row>
    <row r="634" spans="1:22" ht="14.25" customHeight="1" x14ac:dyDescent="0.2">
      <c r="A634" s="235"/>
      <c r="B634" s="235"/>
      <c r="C634" s="236"/>
      <c r="D634" s="235"/>
      <c r="E634" s="235"/>
      <c r="F634" s="235"/>
      <c r="G634" s="235"/>
      <c r="H634" s="235"/>
      <c r="I634" s="235"/>
      <c r="J634" s="235"/>
      <c r="K634" s="235"/>
      <c r="L634" s="235"/>
      <c r="M634" s="235"/>
      <c r="N634" s="235"/>
      <c r="O634" s="235"/>
      <c r="P634" s="235"/>
      <c r="Q634" s="235"/>
      <c r="R634" s="235"/>
      <c r="S634" s="235"/>
      <c r="T634" s="235"/>
      <c r="U634" s="235"/>
      <c r="V634" s="235"/>
    </row>
    <row r="635" spans="1:22" ht="14.25" customHeight="1" x14ac:dyDescent="0.2">
      <c r="A635" s="235"/>
      <c r="B635" s="235"/>
      <c r="C635" s="236"/>
      <c r="D635" s="235"/>
      <c r="E635" s="235"/>
      <c r="F635" s="235"/>
      <c r="G635" s="235"/>
      <c r="H635" s="235"/>
      <c r="I635" s="235"/>
      <c r="J635" s="235"/>
      <c r="K635" s="235"/>
      <c r="L635" s="235"/>
      <c r="M635" s="235"/>
      <c r="N635" s="235"/>
      <c r="O635" s="235"/>
      <c r="P635" s="235"/>
      <c r="Q635" s="235"/>
      <c r="R635" s="235"/>
      <c r="S635" s="235"/>
      <c r="T635" s="235"/>
      <c r="U635" s="235"/>
      <c r="V635" s="235"/>
    </row>
    <row r="636" spans="1:22" ht="14.25" customHeight="1" x14ac:dyDescent="0.2">
      <c r="A636" s="235"/>
      <c r="B636" s="235"/>
      <c r="C636" s="236"/>
      <c r="D636" s="235"/>
      <c r="E636" s="235"/>
      <c r="F636" s="235"/>
      <c r="G636" s="235"/>
      <c r="H636" s="235"/>
      <c r="I636" s="235"/>
      <c r="J636" s="235"/>
      <c r="K636" s="235"/>
      <c r="L636" s="235"/>
      <c r="M636" s="235"/>
      <c r="N636" s="235"/>
      <c r="O636" s="235"/>
      <c r="P636" s="235"/>
      <c r="Q636" s="235"/>
      <c r="R636" s="235"/>
      <c r="S636" s="235"/>
      <c r="T636" s="235"/>
      <c r="U636" s="235"/>
      <c r="V636" s="235"/>
    </row>
    <row r="637" spans="1:22" ht="14.25" customHeight="1" x14ac:dyDescent="0.2">
      <c r="A637" s="235"/>
      <c r="B637" s="235"/>
      <c r="C637" s="236"/>
      <c r="D637" s="235"/>
      <c r="E637" s="235"/>
      <c r="F637" s="235"/>
      <c r="G637" s="235"/>
      <c r="H637" s="235"/>
      <c r="I637" s="235"/>
      <c r="J637" s="235"/>
      <c r="K637" s="235"/>
      <c r="L637" s="235"/>
      <c r="M637" s="235"/>
      <c r="N637" s="235"/>
      <c r="O637" s="235"/>
      <c r="P637" s="235"/>
      <c r="Q637" s="235"/>
      <c r="R637" s="235"/>
      <c r="S637" s="235"/>
      <c r="T637" s="235"/>
      <c r="U637" s="235"/>
      <c r="V637" s="235"/>
    </row>
    <row r="638" spans="1:22" ht="14.25" customHeight="1" x14ac:dyDescent="0.2">
      <c r="A638" s="235"/>
      <c r="B638" s="235"/>
      <c r="C638" s="236"/>
      <c r="D638" s="235"/>
      <c r="E638" s="235"/>
      <c r="F638" s="235"/>
      <c r="G638" s="235"/>
      <c r="H638" s="235"/>
      <c r="I638" s="235"/>
      <c r="J638" s="235"/>
      <c r="K638" s="235"/>
      <c r="L638" s="235"/>
      <c r="M638" s="235"/>
      <c r="N638" s="235"/>
      <c r="O638" s="235"/>
      <c r="P638" s="235"/>
      <c r="Q638" s="235"/>
      <c r="R638" s="235"/>
      <c r="S638" s="235"/>
      <c r="T638" s="235"/>
      <c r="U638" s="235"/>
      <c r="V638" s="235"/>
    </row>
    <row r="639" spans="1:22" ht="14.25" customHeight="1" x14ac:dyDescent="0.2">
      <c r="A639" s="235"/>
      <c r="B639" s="235"/>
      <c r="C639" s="236"/>
      <c r="D639" s="235"/>
      <c r="E639" s="235"/>
      <c r="F639" s="235"/>
      <c r="G639" s="235"/>
      <c r="H639" s="235"/>
      <c r="I639" s="235"/>
      <c r="J639" s="235"/>
      <c r="K639" s="235"/>
      <c r="L639" s="235"/>
      <c r="M639" s="235"/>
      <c r="N639" s="235"/>
      <c r="O639" s="235"/>
      <c r="P639" s="235"/>
      <c r="Q639" s="235"/>
      <c r="R639" s="235"/>
      <c r="S639" s="235"/>
      <c r="T639" s="235"/>
      <c r="U639" s="235"/>
      <c r="V639" s="235"/>
    </row>
    <row r="640" spans="1:22" ht="14.25" customHeight="1" x14ac:dyDescent="0.2">
      <c r="A640" s="235"/>
      <c r="B640" s="235"/>
      <c r="C640" s="236"/>
      <c r="D640" s="235"/>
      <c r="E640" s="235"/>
      <c r="F640" s="235"/>
      <c r="G640" s="235"/>
      <c r="H640" s="235"/>
      <c r="I640" s="235"/>
      <c r="J640" s="235"/>
      <c r="K640" s="235"/>
      <c r="L640" s="235"/>
      <c r="M640" s="235"/>
      <c r="N640" s="235"/>
      <c r="O640" s="235"/>
      <c r="P640" s="235"/>
      <c r="Q640" s="235"/>
      <c r="R640" s="235"/>
      <c r="S640" s="235"/>
      <c r="T640" s="235"/>
      <c r="U640" s="235"/>
      <c r="V640" s="235"/>
    </row>
    <row r="641" spans="1:22" ht="14.25" customHeight="1" x14ac:dyDescent="0.2">
      <c r="A641" s="235"/>
      <c r="B641" s="235"/>
      <c r="C641" s="236"/>
      <c r="D641" s="235"/>
      <c r="E641" s="235"/>
      <c r="F641" s="235"/>
      <c r="G641" s="235"/>
      <c r="H641" s="235"/>
      <c r="I641" s="235"/>
      <c r="J641" s="235"/>
      <c r="K641" s="235"/>
      <c r="L641" s="235"/>
      <c r="M641" s="235"/>
      <c r="N641" s="235"/>
      <c r="O641" s="235"/>
      <c r="P641" s="235"/>
      <c r="Q641" s="235"/>
      <c r="R641" s="235"/>
      <c r="S641" s="235"/>
      <c r="T641" s="235"/>
      <c r="U641" s="235"/>
      <c r="V641" s="235"/>
    </row>
    <row r="642" spans="1:22" ht="14.25" customHeight="1" x14ac:dyDescent="0.2">
      <c r="A642" s="235"/>
      <c r="B642" s="235"/>
      <c r="C642" s="236"/>
      <c r="D642" s="235"/>
      <c r="E642" s="235"/>
      <c r="F642" s="235"/>
      <c r="G642" s="235"/>
      <c r="H642" s="235"/>
      <c r="I642" s="235"/>
      <c r="J642" s="235"/>
      <c r="K642" s="235"/>
      <c r="L642" s="235"/>
      <c r="M642" s="235"/>
      <c r="N642" s="235"/>
      <c r="O642" s="235"/>
      <c r="P642" s="235"/>
      <c r="Q642" s="235"/>
      <c r="R642" s="235"/>
      <c r="S642" s="235"/>
      <c r="T642" s="235"/>
      <c r="U642" s="235"/>
      <c r="V642" s="235"/>
    </row>
    <row r="643" spans="1:22" ht="14.25" customHeight="1" x14ac:dyDescent="0.2">
      <c r="A643" s="235"/>
      <c r="B643" s="235"/>
      <c r="C643" s="236"/>
      <c r="D643" s="235"/>
      <c r="E643" s="235"/>
      <c r="F643" s="235"/>
      <c r="G643" s="235"/>
      <c r="H643" s="235"/>
      <c r="I643" s="235"/>
      <c r="J643" s="235"/>
      <c r="K643" s="235"/>
      <c r="L643" s="235"/>
      <c r="M643" s="235"/>
      <c r="N643" s="235"/>
      <c r="O643" s="235"/>
      <c r="P643" s="235"/>
      <c r="Q643" s="235"/>
      <c r="R643" s="235"/>
      <c r="S643" s="235"/>
      <c r="T643" s="235"/>
      <c r="U643" s="235"/>
      <c r="V643" s="235"/>
    </row>
    <row r="644" spans="1:22" ht="14.25" customHeight="1" x14ac:dyDescent="0.2">
      <c r="A644" s="235"/>
      <c r="B644" s="235"/>
      <c r="C644" s="236"/>
      <c r="D644" s="235"/>
      <c r="E644" s="235"/>
      <c r="F644" s="235"/>
      <c r="G644" s="235"/>
      <c r="H644" s="235"/>
      <c r="I644" s="235"/>
      <c r="J644" s="235"/>
      <c r="K644" s="235"/>
      <c r="L644" s="235"/>
      <c r="M644" s="235"/>
      <c r="N644" s="235"/>
      <c r="O644" s="235"/>
      <c r="P644" s="235"/>
      <c r="Q644" s="235"/>
      <c r="R644" s="235"/>
      <c r="S644" s="235"/>
      <c r="T644" s="235"/>
      <c r="U644" s="235"/>
      <c r="V644" s="235"/>
    </row>
    <row r="645" spans="1:22" ht="14.25" customHeight="1" x14ac:dyDescent="0.2">
      <c r="A645" s="235"/>
      <c r="B645" s="235"/>
      <c r="C645" s="236"/>
      <c r="D645" s="235"/>
      <c r="E645" s="235"/>
      <c r="F645" s="235"/>
      <c r="G645" s="235"/>
      <c r="H645" s="235"/>
      <c r="I645" s="235"/>
      <c r="J645" s="235"/>
      <c r="K645" s="235"/>
      <c r="L645" s="235"/>
      <c r="M645" s="235"/>
      <c r="N645" s="235"/>
      <c r="O645" s="235"/>
      <c r="P645" s="235"/>
      <c r="Q645" s="235"/>
      <c r="R645" s="235"/>
      <c r="S645" s="235"/>
      <c r="T645" s="235"/>
      <c r="U645" s="235"/>
      <c r="V645" s="235"/>
    </row>
    <row r="646" spans="1:22" ht="14.25" customHeight="1" x14ac:dyDescent="0.2">
      <c r="A646" s="235"/>
      <c r="B646" s="235"/>
      <c r="C646" s="236"/>
      <c r="D646" s="235"/>
      <c r="E646" s="235"/>
      <c r="F646" s="235"/>
      <c r="G646" s="235"/>
      <c r="H646" s="235"/>
      <c r="I646" s="235"/>
      <c r="J646" s="235"/>
      <c r="K646" s="235"/>
      <c r="L646" s="235"/>
      <c r="M646" s="235"/>
      <c r="N646" s="235"/>
      <c r="O646" s="235"/>
      <c r="P646" s="235"/>
      <c r="Q646" s="235"/>
      <c r="R646" s="235"/>
      <c r="S646" s="235"/>
      <c r="T646" s="235"/>
      <c r="U646" s="235"/>
      <c r="V646" s="235"/>
    </row>
    <row r="647" spans="1:22" ht="14.25" customHeight="1" x14ac:dyDescent="0.2">
      <c r="A647" s="235"/>
      <c r="B647" s="235"/>
      <c r="C647" s="236"/>
      <c r="D647" s="235"/>
      <c r="E647" s="235"/>
      <c r="F647" s="235"/>
      <c r="G647" s="235"/>
      <c r="H647" s="235"/>
      <c r="I647" s="235"/>
      <c r="J647" s="235"/>
      <c r="K647" s="235"/>
      <c r="L647" s="235"/>
      <c r="M647" s="235"/>
      <c r="N647" s="235"/>
      <c r="O647" s="235"/>
      <c r="P647" s="235"/>
      <c r="Q647" s="235"/>
      <c r="R647" s="235"/>
      <c r="S647" s="235"/>
      <c r="T647" s="235"/>
      <c r="U647" s="235"/>
      <c r="V647" s="235"/>
    </row>
    <row r="648" spans="1:22" ht="14.25" customHeight="1" x14ac:dyDescent="0.2">
      <c r="A648" s="235"/>
      <c r="B648" s="235"/>
      <c r="C648" s="236"/>
      <c r="D648" s="235"/>
      <c r="E648" s="235"/>
      <c r="F648" s="235"/>
      <c r="G648" s="235"/>
      <c r="H648" s="235"/>
      <c r="I648" s="235"/>
      <c r="J648" s="235"/>
      <c r="K648" s="235"/>
      <c r="L648" s="235"/>
      <c r="M648" s="235"/>
      <c r="N648" s="235"/>
      <c r="O648" s="235"/>
      <c r="P648" s="235"/>
      <c r="Q648" s="235"/>
      <c r="R648" s="235"/>
      <c r="S648" s="235"/>
      <c r="T648" s="235"/>
      <c r="U648" s="235"/>
      <c r="V648" s="235"/>
    </row>
    <row r="649" spans="1:22" ht="14.25" customHeight="1" x14ac:dyDescent="0.2">
      <c r="A649" s="235"/>
      <c r="B649" s="235"/>
      <c r="C649" s="236"/>
      <c r="D649" s="235"/>
      <c r="E649" s="235"/>
      <c r="F649" s="235"/>
      <c r="G649" s="235"/>
      <c r="H649" s="235"/>
      <c r="I649" s="235"/>
      <c r="J649" s="235"/>
      <c r="K649" s="235"/>
      <c r="L649" s="235"/>
      <c r="M649" s="235"/>
      <c r="N649" s="235"/>
      <c r="O649" s="235"/>
      <c r="P649" s="235"/>
      <c r="Q649" s="235"/>
      <c r="R649" s="235"/>
      <c r="S649" s="235"/>
      <c r="T649" s="235"/>
      <c r="U649" s="235"/>
      <c r="V649" s="235"/>
    </row>
    <row r="650" spans="1:22" ht="14.25" customHeight="1" x14ac:dyDescent="0.2">
      <c r="A650" s="235"/>
      <c r="B650" s="235"/>
      <c r="C650" s="236"/>
      <c r="D650" s="235"/>
      <c r="E650" s="235"/>
      <c r="F650" s="235"/>
      <c r="G650" s="235"/>
      <c r="H650" s="235"/>
      <c r="I650" s="235"/>
      <c r="J650" s="235"/>
      <c r="K650" s="235"/>
      <c r="L650" s="235"/>
      <c r="M650" s="235"/>
      <c r="N650" s="235"/>
      <c r="O650" s="235"/>
      <c r="P650" s="235"/>
      <c r="Q650" s="235"/>
      <c r="R650" s="235"/>
      <c r="S650" s="235"/>
      <c r="T650" s="235"/>
      <c r="U650" s="235"/>
      <c r="V650" s="235"/>
    </row>
    <row r="651" spans="1:22" ht="14.25" customHeight="1" x14ac:dyDescent="0.2">
      <c r="A651" s="235"/>
      <c r="B651" s="235"/>
      <c r="C651" s="236"/>
      <c r="D651" s="235"/>
      <c r="E651" s="235"/>
      <c r="F651" s="235"/>
      <c r="G651" s="235"/>
      <c r="H651" s="235"/>
      <c r="I651" s="235"/>
      <c r="J651" s="235"/>
      <c r="K651" s="235"/>
      <c r="L651" s="235"/>
      <c r="M651" s="235"/>
      <c r="N651" s="235"/>
      <c r="O651" s="235"/>
      <c r="P651" s="235"/>
      <c r="Q651" s="235"/>
      <c r="R651" s="235"/>
      <c r="S651" s="235"/>
      <c r="T651" s="235"/>
      <c r="U651" s="235"/>
      <c r="V651" s="235"/>
    </row>
    <row r="652" spans="1:22" ht="14.25" customHeight="1" x14ac:dyDescent="0.2">
      <c r="A652" s="235"/>
      <c r="B652" s="235"/>
      <c r="C652" s="236"/>
      <c r="D652" s="235"/>
      <c r="E652" s="235"/>
      <c r="F652" s="235"/>
      <c r="G652" s="235"/>
      <c r="H652" s="235"/>
      <c r="I652" s="235"/>
      <c r="J652" s="235"/>
      <c r="K652" s="235"/>
      <c r="L652" s="235"/>
      <c r="M652" s="235"/>
      <c r="N652" s="235"/>
      <c r="O652" s="235"/>
      <c r="P652" s="235"/>
      <c r="Q652" s="235"/>
      <c r="R652" s="235"/>
      <c r="S652" s="235"/>
      <c r="T652" s="235"/>
      <c r="U652" s="235"/>
      <c r="V652" s="235"/>
    </row>
    <row r="653" spans="1:22" ht="14.25" customHeight="1" x14ac:dyDescent="0.2">
      <c r="A653" s="235"/>
      <c r="B653" s="235"/>
      <c r="C653" s="236"/>
      <c r="D653" s="235"/>
      <c r="E653" s="235"/>
      <c r="F653" s="235"/>
      <c r="G653" s="235"/>
      <c r="H653" s="235"/>
      <c r="I653" s="235"/>
      <c r="J653" s="235"/>
      <c r="K653" s="235"/>
      <c r="L653" s="235"/>
      <c r="M653" s="235"/>
      <c r="N653" s="235"/>
      <c r="O653" s="235"/>
      <c r="P653" s="235"/>
      <c r="Q653" s="235"/>
      <c r="R653" s="235"/>
      <c r="S653" s="235"/>
      <c r="T653" s="235"/>
      <c r="U653" s="235"/>
      <c r="V653" s="235"/>
    </row>
    <row r="654" spans="1:22" ht="14.25" customHeight="1" x14ac:dyDescent="0.2">
      <c r="A654" s="235"/>
      <c r="B654" s="235"/>
      <c r="C654" s="236"/>
      <c r="D654" s="235"/>
      <c r="E654" s="235"/>
      <c r="F654" s="235"/>
      <c r="G654" s="235"/>
      <c r="H654" s="235"/>
      <c r="I654" s="235"/>
      <c r="J654" s="235"/>
      <c r="K654" s="235"/>
      <c r="L654" s="235"/>
      <c r="M654" s="235"/>
      <c r="N654" s="235"/>
      <c r="O654" s="235"/>
      <c r="P654" s="235"/>
      <c r="Q654" s="235"/>
      <c r="R654" s="235"/>
      <c r="S654" s="235"/>
      <c r="T654" s="235"/>
      <c r="U654" s="235"/>
      <c r="V654" s="235"/>
    </row>
    <row r="655" spans="1:22" ht="14.25" customHeight="1" x14ac:dyDescent="0.2">
      <c r="A655" s="235"/>
      <c r="B655" s="235"/>
      <c r="C655" s="236"/>
      <c r="D655" s="235"/>
      <c r="E655" s="235"/>
      <c r="F655" s="235"/>
      <c r="G655" s="235"/>
      <c r="H655" s="235"/>
      <c r="I655" s="235"/>
      <c r="J655" s="235"/>
      <c r="K655" s="235"/>
      <c r="L655" s="235"/>
      <c r="M655" s="235"/>
      <c r="N655" s="235"/>
      <c r="O655" s="235"/>
      <c r="P655" s="235"/>
      <c r="Q655" s="235"/>
      <c r="R655" s="235"/>
      <c r="S655" s="235"/>
      <c r="T655" s="235"/>
      <c r="U655" s="235"/>
      <c r="V655" s="235"/>
    </row>
    <row r="656" spans="1:22" ht="14.25" customHeight="1" x14ac:dyDescent="0.2">
      <c r="A656" s="235"/>
      <c r="B656" s="235"/>
      <c r="C656" s="236"/>
      <c r="D656" s="235"/>
      <c r="E656" s="235"/>
      <c r="F656" s="235"/>
      <c r="G656" s="235"/>
      <c r="H656" s="235"/>
      <c r="I656" s="235"/>
      <c r="J656" s="235"/>
      <c r="K656" s="235"/>
      <c r="L656" s="235"/>
      <c r="M656" s="235"/>
      <c r="N656" s="235"/>
      <c r="O656" s="235"/>
      <c r="P656" s="235"/>
      <c r="Q656" s="235"/>
      <c r="R656" s="235"/>
      <c r="S656" s="235"/>
      <c r="T656" s="235"/>
      <c r="U656" s="235"/>
      <c r="V656" s="235"/>
    </row>
    <row r="657" spans="1:22" ht="14.25" customHeight="1" x14ac:dyDescent="0.2">
      <c r="A657" s="235"/>
      <c r="B657" s="235"/>
      <c r="C657" s="236"/>
      <c r="D657" s="235"/>
      <c r="E657" s="235"/>
      <c r="F657" s="235"/>
      <c r="G657" s="235"/>
      <c r="H657" s="235"/>
      <c r="I657" s="235"/>
      <c r="J657" s="235"/>
      <c r="K657" s="235"/>
      <c r="L657" s="235"/>
      <c r="M657" s="235"/>
      <c r="N657" s="235"/>
      <c r="O657" s="235"/>
      <c r="P657" s="235"/>
      <c r="Q657" s="235"/>
      <c r="R657" s="235"/>
      <c r="S657" s="235"/>
      <c r="T657" s="235"/>
      <c r="U657" s="235"/>
      <c r="V657" s="235"/>
    </row>
    <row r="658" spans="1:22" ht="14.25" customHeight="1" x14ac:dyDescent="0.2">
      <c r="A658" s="235"/>
      <c r="B658" s="235"/>
      <c r="C658" s="236"/>
      <c r="D658" s="235"/>
      <c r="E658" s="235"/>
      <c r="F658" s="235"/>
      <c r="G658" s="235"/>
      <c r="H658" s="235"/>
      <c r="I658" s="235"/>
      <c r="J658" s="235"/>
      <c r="K658" s="235"/>
      <c r="L658" s="235"/>
      <c r="M658" s="235"/>
      <c r="N658" s="235"/>
      <c r="O658" s="235"/>
      <c r="P658" s="235"/>
      <c r="Q658" s="235"/>
      <c r="R658" s="235"/>
      <c r="S658" s="235"/>
      <c r="T658" s="235"/>
      <c r="U658" s="235"/>
      <c r="V658" s="235"/>
    </row>
    <row r="659" spans="1:22" ht="14.25" customHeight="1" x14ac:dyDescent="0.2">
      <c r="A659" s="235"/>
      <c r="B659" s="235"/>
      <c r="C659" s="236"/>
      <c r="D659" s="235"/>
      <c r="E659" s="235"/>
      <c r="F659" s="235"/>
      <c r="G659" s="235"/>
      <c r="H659" s="235"/>
      <c r="I659" s="235"/>
      <c r="J659" s="235"/>
      <c r="K659" s="235"/>
      <c r="L659" s="235"/>
      <c r="M659" s="235"/>
      <c r="N659" s="235"/>
      <c r="O659" s="235"/>
      <c r="P659" s="235"/>
      <c r="Q659" s="235"/>
      <c r="R659" s="235"/>
      <c r="S659" s="235"/>
      <c r="T659" s="235"/>
      <c r="U659" s="235"/>
      <c r="V659" s="235"/>
    </row>
    <row r="660" spans="1:22" ht="14.25" customHeight="1" x14ac:dyDescent="0.2">
      <c r="A660" s="235"/>
      <c r="B660" s="235"/>
      <c r="C660" s="236"/>
      <c r="D660" s="235"/>
      <c r="E660" s="235"/>
      <c r="F660" s="235"/>
      <c r="G660" s="235"/>
      <c r="H660" s="235"/>
      <c r="I660" s="235"/>
      <c r="J660" s="235"/>
      <c r="K660" s="235"/>
      <c r="L660" s="235"/>
      <c r="M660" s="235"/>
      <c r="N660" s="235"/>
      <c r="O660" s="235"/>
      <c r="P660" s="235"/>
      <c r="Q660" s="235"/>
      <c r="R660" s="235"/>
      <c r="S660" s="235"/>
      <c r="T660" s="235"/>
      <c r="U660" s="235"/>
      <c r="V660" s="235"/>
    </row>
    <row r="661" spans="1:22" ht="14.25" customHeight="1" x14ac:dyDescent="0.2">
      <c r="A661" s="235"/>
      <c r="B661" s="235"/>
      <c r="C661" s="236"/>
      <c r="D661" s="235"/>
      <c r="E661" s="235"/>
      <c r="F661" s="235"/>
      <c r="G661" s="235"/>
      <c r="H661" s="235"/>
      <c r="I661" s="235"/>
      <c r="J661" s="235"/>
      <c r="K661" s="235"/>
      <c r="L661" s="235"/>
      <c r="M661" s="235"/>
      <c r="N661" s="235"/>
      <c r="O661" s="235"/>
      <c r="P661" s="235"/>
      <c r="Q661" s="235"/>
      <c r="R661" s="235"/>
      <c r="S661" s="235"/>
      <c r="T661" s="235"/>
      <c r="U661" s="235"/>
      <c r="V661" s="235"/>
    </row>
    <row r="662" spans="1:22" ht="14.25" customHeight="1" x14ac:dyDescent="0.2">
      <c r="A662" s="235"/>
      <c r="B662" s="235"/>
      <c r="C662" s="236"/>
      <c r="D662" s="235"/>
      <c r="E662" s="235"/>
      <c r="F662" s="235"/>
      <c r="G662" s="235"/>
      <c r="H662" s="235"/>
      <c r="I662" s="235"/>
      <c r="J662" s="235"/>
      <c r="K662" s="235"/>
      <c r="L662" s="235"/>
      <c r="M662" s="235"/>
      <c r="N662" s="235"/>
      <c r="O662" s="235"/>
      <c r="P662" s="235"/>
      <c r="Q662" s="235"/>
      <c r="R662" s="235"/>
      <c r="S662" s="235"/>
      <c r="T662" s="235"/>
      <c r="U662" s="235"/>
      <c r="V662" s="235"/>
    </row>
    <row r="663" spans="1:22" ht="14.25" customHeight="1" x14ac:dyDescent="0.2">
      <c r="A663" s="235"/>
      <c r="B663" s="235"/>
      <c r="C663" s="236"/>
      <c r="D663" s="235"/>
      <c r="E663" s="235"/>
      <c r="F663" s="235"/>
      <c r="G663" s="235"/>
      <c r="H663" s="235"/>
      <c r="I663" s="235"/>
      <c r="J663" s="235"/>
      <c r="K663" s="235"/>
      <c r="L663" s="235"/>
      <c r="M663" s="235"/>
      <c r="N663" s="235"/>
      <c r="O663" s="235"/>
      <c r="P663" s="235"/>
      <c r="Q663" s="235"/>
      <c r="R663" s="235"/>
      <c r="S663" s="235"/>
      <c r="T663" s="235"/>
      <c r="U663" s="235"/>
      <c r="V663" s="235"/>
    </row>
    <row r="664" spans="1:22" ht="14.25" customHeight="1" x14ac:dyDescent="0.2">
      <c r="A664" s="235"/>
      <c r="B664" s="235"/>
      <c r="C664" s="236"/>
      <c r="D664" s="235"/>
      <c r="E664" s="235"/>
      <c r="F664" s="235"/>
      <c r="G664" s="235"/>
      <c r="H664" s="235"/>
      <c r="I664" s="235"/>
      <c r="J664" s="235"/>
      <c r="K664" s="235"/>
      <c r="L664" s="235"/>
      <c r="M664" s="235"/>
      <c r="N664" s="235"/>
      <c r="O664" s="235"/>
      <c r="P664" s="235"/>
      <c r="Q664" s="235"/>
      <c r="R664" s="235"/>
      <c r="S664" s="235"/>
      <c r="T664" s="235"/>
      <c r="U664" s="235"/>
      <c r="V664" s="235"/>
    </row>
    <row r="665" spans="1:22" ht="14.25" customHeight="1" x14ac:dyDescent="0.2">
      <c r="A665" s="235"/>
      <c r="B665" s="235"/>
      <c r="C665" s="236"/>
      <c r="D665" s="235"/>
      <c r="E665" s="235"/>
      <c r="F665" s="235"/>
      <c r="G665" s="235"/>
      <c r="H665" s="235"/>
      <c r="I665" s="235"/>
      <c r="J665" s="235"/>
      <c r="K665" s="235"/>
      <c r="L665" s="235"/>
      <c r="M665" s="235"/>
      <c r="N665" s="235"/>
      <c r="O665" s="235"/>
      <c r="P665" s="235"/>
      <c r="Q665" s="235"/>
      <c r="R665" s="235"/>
      <c r="S665" s="235"/>
      <c r="T665" s="235"/>
      <c r="U665" s="235"/>
      <c r="V665" s="235"/>
    </row>
    <row r="666" spans="1:22" ht="14.25" customHeight="1" x14ac:dyDescent="0.2">
      <c r="A666" s="235"/>
      <c r="B666" s="235"/>
      <c r="C666" s="236"/>
      <c r="D666" s="235"/>
      <c r="E666" s="235"/>
      <c r="F666" s="235"/>
      <c r="G666" s="235"/>
      <c r="H666" s="235"/>
      <c r="I666" s="235"/>
      <c r="J666" s="235"/>
      <c r="K666" s="235"/>
      <c r="L666" s="235"/>
      <c r="M666" s="235"/>
      <c r="N666" s="235"/>
      <c r="O666" s="235"/>
      <c r="P666" s="235"/>
      <c r="Q666" s="235"/>
      <c r="R666" s="235"/>
      <c r="S666" s="235"/>
      <c r="T666" s="235"/>
      <c r="U666" s="235"/>
      <c r="V666" s="235"/>
    </row>
    <row r="667" spans="1:22" ht="14.25" customHeight="1" x14ac:dyDescent="0.2">
      <c r="A667" s="235"/>
      <c r="B667" s="235"/>
      <c r="C667" s="236"/>
      <c r="D667" s="235"/>
      <c r="E667" s="235"/>
      <c r="F667" s="235"/>
      <c r="G667" s="235"/>
      <c r="H667" s="235"/>
      <c r="I667" s="235"/>
      <c r="J667" s="235"/>
      <c r="K667" s="235"/>
      <c r="L667" s="235"/>
      <c r="M667" s="235"/>
      <c r="N667" s="235"/>
      <c r="O667" s="235"/>
      <c r="P667" s="235"/>
      <c r="Q667" s="235"/>
      <c r="R667" s="235"/>
      <c r="S667" s="235"/>
      <c r="T667" s="235"/>
      <c r="U667" s="235"/>
      <c r="V667" s="235"/>
    </row>
    <row r="668" spans="1:22" ht="14.25" customHeight="1" x14ac:dyDescent="0.2">
      <c r="A668" s="235"/>
      <c r="B668" s="235"/>
      <c r="C668" s="236"/>
      <c r="D668" s="235"/>
      <c r="E668" s="235"/>
      <c r="F668" s="235"/>
      <c r="G668" s="235"/>
      <c r="H668" s="235"/>
      <c r="I668" s="235"/>
      <c r="J668" s="235"/>
      <c r="K668" s="235"/>
      <c r="L668" s="235"/>
      <c r="M668" s="235"/>
      <c r="N668" s="235"/>
      <c r="O668" s="235"/>
      <c r="P668" s="235"/>
      <c r="Q668" s="235"/>
      <c r="R668" s="235"/>
      <c r="S668" s="235"/>
      <c r="T668" s="235"/>
      <c r="U668" s="235"/>
      <c r="V668" s="235"/>
    </row>
    <row r="669" spans="1:22" ht="14.25" customHeight="1" x14ac:dyDescent="0.2">
      <c r="A669" s="235"/>
      <c r="B669" s="235"/>
      <c r="C669" s="236"/>
      <c r="D669" s="235"/>
      <c r="E669" s="235"/>
      <c r="F669" s="235"/>
      <c r="G669" s="235"/>
      <c r="H669" s="235"/>
      <c r="I669" s="235"/>
      <c r="J669" s="235"/>
      <c r="K669" s="235"/>
      <c r="L669" s="235"/>
      <c r="M669" s="235"/>
      <c r="N669" s="235"/>
      <c r="O669" s="235"/>
      <c r="P669" s="235"/>
      <c r="Q669" s="235"/>
      <c r="R669" s="235"/>
      <c r="S669" s="235"/>
      <c r="T669" s="235"/>
      <c r="U669" s="235"/>
      <c r="V669" s="235"/>
    </row>
    <row r="670" spans="1:22" ht="14.25" customHeight="1" x14ac:dyDescent="0.2">
      <c r="A670" s="235"/>
      <c r="B670" s="235"/>
      <c r="C670" s="236"/>
      <c r="D670" s="235"/>
      <c r="E670" s="235"/>
      <c r="F670" s="235"/>
      <c r="G670" s="235"/>
      <c r="H670" s="235"/>
      <c r="I670" s="235"/>
      <c r="J670" s="235"/>
      <c r="K670" s="235"/>
      <c r="L670" s="235"/>
      <c r="M670" s="235"/>
      <c r="N670" s="235"/>
      <c r="O670" s="235"/>
      <c r="P670" s="235"/>
      <c r="Q670" s="235"/>
      <c r="R670" s="235"/>
      <c r="S670" s="235"/>
      <c r="T670" s="235"/>
      <c r="U670" s="235"/>
      <c r="V670" s="235"/>
    </row>
    <row r="671" spans="1:22" ht="14.25" customHeight="1" x14ac:dyDescent="0.2">
      <c r="A671" s="235"/>
      <c r="B671" s="235"/>
      <c r="C671" s="236"/>
      <c r="D671" s="235"/>
      <c r="E671" s="235"/>
      <c r="F671" s="235"/>
      <c r="G671" s="235"/>
      <c r="H671" s="235"/>
      <c r="I671" s="235"/>
      <c r="J671" s="235"/>
      <c r="K671" s="235"/>
      <c r="L671" s="235"/>
      <c r="M671" s="235"/>
      <c r="N671" s="235"/>
      <c r="O671" s="235"/>
      <c r="P671" s="235"/>
      <c r="Q671" s="235"/>
      <c r="R671" s="235"/>
      <c r="S671" s="235"/>
      <c r="T671" s="235"/>
      <c r="U671" s="235"/>
      <c r="V671" s="235"/>
    </row>
    <row r="672" spans="1:22" ht="14.25" customHeight="1" x14ac:dyDescent="0.2">
      <c r="A672" s="235"/>
      <c r="B672" s="235"/>
      <c r="C672" s="236"/>
      <c r="D672" s="235"/>
      <c r="E672" s="235"/>
      <c r="F672" s="235"/>
      <c r="G672" s="235"/>
      <c r="H672" s="235"/>
      <c r="I672" s="235"/>
      <c r="J672" s="235"/>
      <c r="K672" s="235"/>
      <c r="L672" s="235"/>
      <c r="M672" s="235"/>
      <c r="N672" s="235"/>
      <c r="O672" s="235"/>
      <c r="P672" s="235"/>
      <c r="Q672" s="235"/>
      <c r="R672" s="235"/>
      <c r="S672" s="235"/>
      <c r="T672" s="235"/>
      <c r="U672" s="235"/>
      <c r="V672" s="235"/>
    </row>
    <row r="673" spans="1:22" ht="14.25" customHeight="1" x14ac:dyDescent="0.2">
      <c r="A673" s="235"/>
      <c r="B673" s="235"/>
      <c r="C673" s="236"/>
      <c r="D673" s="235"/>
      <c r="E673" s="235"/>
      <c r="F673" s="235"/>
      <c r="G673" s="235"/>
      <c r="H673" s="235"/>
      <c r="I673" s="235"/>
      <c r="J673" s="235"/>
      <c r="K673" s="235"/>
      <c r="L673" s="235"/>
      <c r="M673" s="235"/>
      <c r="N673" s="235"/>
      <c r="O673" s="235"/>
      <c r="P673" s="235"/>
      <c r="Q673" s="235"/>
      <c r="R673" s="235"/>
      <c r="S673" s="235"/>
      <c r="T673" s="235"/>
      <c r="U673" s="235"/>
      <c r="V673" s="235"/>
    </row>
    <row r="674" spans="1:22" ht="14.25" customHeight="1" x14ac:dyDescent="0.2">
      <c r="A674" s="235"/>
      <c r="B674" s="235"/>
      <c r="C674" s="236"/>
      <c r="D674" s="235"/>
      <c r="E674" s="235"/>
      <c r="F674" s="235"/>
      <c r="G674" s="235"/>
      <c r="H674" s="235"/>
      <c r="I674" s="235"/>
      <c r="J674" s="235"/>
      <c r="K674" s="235"/>
      <c r="L674" s="235"/>
      <c r="M674" s="235"/>
      <c r="N674" s="235"/>
      <c r="O674" s="235"/>
      <c r="P674" s="235"/>
      <c r="Q674" s="235"/>
      <c r="R674" s="235"/>
      <c r="S674" s="235"/>
      <c r="T674" s="235"/>
      <c r="U674" s="235"/>
      <c r="V674" s="235"/>
    </row>
    <row r="675" spans="1:22" ht="14.25" customHeight="1" x14ac:dyDescent="0.2">
      <c r="A675" s="235"/>
      <c r="B675" s="235"/>
      <c r="C675" s="236"/>
      <c r="D675" s="235"/>
      <c r="E675" s="235"/>
      <c r="F675" s="235"/>
      <c r="G675" s="235"/>
      <c r="H675" s="235"/>
      <c r="I675" s="235"/>
      <c r="J675" s="235"/>
      <c r="K675" s="235"/>
      <c r="L675" s="235"/>
      <c r="M675" s="235"/>
      <c r="N675" s="235"/>
      <c r="O675" s="235"/>
      <c r="P675" s="235"/>
      <c r="Q675" s="235"/>
      <c r="R675" s="235"/>
      <c r="S675" s="235"/>
      <c r="T675" s="235"/>
      <c r="U675" s="235"/>
      <c r="V675" s="235"/>
    </row>
    <row r="676" spans="1:22" ht="14.25" customHeight="1" x14ac:dyDescent="0.2">
      <c r="A676" s="235"/>
      <c r="B676" s="235"/>
      <c r="C676" s="236"/>
      <c r="D676" s="235"/>
      <c r="E676" s="235"/>
      <c r="F676" s="235"/>
      <c r="G676" s="235"/>
      <c r="H676" s="235"/>
      <c r="I676" s="235"/>
      <c r="J676" s="235"/>
      <c r="K676" s="235"/>
      <c r="L676" s="235"/>
      <c r="M676" s="235"/>
      <c r="N676" s="235"/>
      <c r="O676" s="235"/>
      <c r="P676" s="235"/>
      <c r="Q676" s="235"/>
      <c r="R676" s="235"/>
      <c r="S676" s="235"/>
      <c r="T676" s="235"/>
      <c r="U676" s="235"/>
      <c r="V676" s="235"/>
    </row>
    <row r="677" spans="1:22" ht="14.25" customHeight="1" x14ac:dyDescent="0.2">
      <c r="A677" s="235"/>
      <c r="B677" s="235"/>
      <c r="C677" s="236"/>
      <c r="D677" s="235"/>
      <c r="E677" s="235"/>
      <c r="F677" s="235"/>
      <c r="G677" s="235"/>
      <c r="H677" s="235"/>
      <c r="I677" s="235"/>
      <c r="J677" s="235"/>
      <c r="K677" s="235"/>
      <c r="L677" s="235"/>
      <c r="M677" s="235"/>
      <c r="N677" s="235"/>
      <c r="O677" s="235"/>
      <c r="P677" s="235"/>
      <c r="Q677" s="235"/>
      <c r="R677" s="235"/>
      <c r="S677" s="235"/>
      <c r="T677" s="235"/>
      <c r="U677" s="235"/>
      <c r="V677" s="235"/>
    </row>
    <row r="678" spans="1:22" ht="14.25" customHeight="1" x14ac:dyDescent="0.2">
      <c r="A678" s="235"/>
      <c r="B678" s="235"/>
      <c r="C678" s="236"/>
      <c r="D678" s="235"/>
      <c r="E678" s="235"/>
      <c r="F678" s="235"/>
      <c r="G678" s="235"/>
      <c r="H678" s="235"/>
      <c r="I678" s="235"/>
      <c r="J678" s="235"/>
      <c r="K678" s="235"/>
      <c r="L678" s="235"/>
      <c r="M678" s="235"/>
      <c r="N678" s="235"/>
      <c r="O678" s="235"/>
      <c r="P678" s="235"/>
      <c r="Q678" s="235"/>
      <c r="R678" s="235"/>
      <c r="S678" s="235"/>
      <c r="T678" s="235"/>
      <c r="U678" s="235"/>
      <c r="V678" s="235"/>
    </row>
    <row r="679" spans="1:22" ht="14.25" customHeight="1" x14ac:dyDescent="0.2">
      <c r="A679" s="235"/>
      <c r="B679" s="235"/>
      <c r="C679" s="236"/>
      <c r="D679" s="235"/>
      <c r="E679" s="235"/>
      <c r="F679" s="235"/>
      <c r="G679" s="235"/>
      <c r="H679" s="235"/>
      <c r="I679" s="235"/>
      <c r="J679" s="235"/>
      <c r="K679" s="235"/>
      <c r="L679" s="235"/>
      <c r="M679" s="235"/>
      <c r="N679" s="235"/>
      <c r="O679" s="235"/>
      <c r="P679" s="235"/>
      <c r="Q679" s="235"/>
      <c r="R679" s="235"/>
      <c r="S679" s="235"/>
      <c r="T679" s="235"/>
      <c r="U679" s="235"/>
      <c r="V679" s="235"/>
    </row>
    <row r="680" spans="1:22" ht="14.25" customHeight="1" x14ac:dyDescent="0.2">
      <c r="A680" s="235"/>
      <c r="B680" s="235"/>
      <c r="C680" s="236"/>
      <c r="D680" s="235"/>
      <c r="E680" s="235"/>
      <c r="F680" s="235"/>
      <c r="G680" s="235"/>
      <c r="H680" s="235"/>
      <c r="I680" s="235"/>
      <c r="J680" s="235"/>
      <c r="K680" s="235"/>
      <c r="L680" s="235"/>
      <c r="M680" s="235"/>
      <c r="N680" s="235"/>
      <c r="O680" s="235"/>
      <c r="P680" s="235"/>
      <c r="Q680" s="235"/>
      <c r="R680" s="235"/>
      <c r="S680" s="235"/>
      <c r="T680" s="235"/>
      <c r="U680" s="235"/>
      <c r="V680" s="235"/>
    </row>
    <row r="681" spans="1:22" ht="14.25" customHeight="1" x14ac:dyDescent="0.2">
      <c r="A681" s="235"/>
      <c r="B681" s="235"/>
      <c r="C681" s="236"/>
      <c r="D681" s="235"/>
      <c r="E681" s="235"/>
      <c r="F681" s="235"/>
      <c r="G681" s="235"/>
      <c r="H681" s="235"/>
      <c r="I681" s="235"/>
      <c r="J681" s="235"/>
      <c r="K681" s="235"/>
      <c r="L681" s="235"/>
      <c r="M681" s="235"/>
      <c r="N681" s="235"/>
      <c r="O681" s="235"/>
      <c r="P681" s="235"/>
      <c r="Q681" s="235"/>
      <c r="R681" s="235"/>
      <c r="S681" s="235"/>
      <c r="T681" s="235"/>
      <c r="U681" s="235"/>
      <c r="V681" s="235"/>
    </row>
    <row r="682" spans="1:22" ht="14.25" customHeight="1" x14ac:dyDescent="0.2">
      <c r="A682" s="235"/>
      <c r="B682" s="235"/>
      <c r="C682" s="236"/>
      <c r="D682" s="235"/>
      <c r="E682" s="235"/>
      <c r="F682" s="235"/>
      <c r="G682" s="235"/>
      <c r="H682" s="235"/>
      <c r="I682" s="235"/>
      <c r="J682" s="235"/>
      <c r="K682" s="235"/>
      <c r="L682" s="235"/>
      <c r="M682" s="235"/>
      <c r="N682" s="235"/>
      <c r="O682" s="235"/>
      <c r="P682" s="235"/>
      <c r="Q682" s="235"/>
      <c r="R682" s="235"/>
      <c r="S682" s="235"/>
      <c r="T682" s="235"/>
      <c r="U682" s="235"/>
      <c r="V682" s="235"/>
    </row>
    <row r="683" spans="1:22" ht="14.25" customHeight="1" x14ac:dyDescent="0.2">
      <c r="A683" s="235"/>
      <c r="B683" s="235"/>
      <c r="C683" s="236"/>
      <c r="D683" s="235"/>
      <c r="E683" s="235"/>
      <c r="F683" s="235"/>
      <c r="G683" s="235"/>
      <c r="H683" s="235"/>
      <c r="I683" s="235"/>
      <c r="J683" s="235"/>
      <c r="K683" s="235"/>
      <c r="L683" s="235"/>
      <c r="M683" s="235"/>
      <c r="N683" s="235"/>
      <c r="O683" s="235"/>
      <c r="P683" s="235"/>
      <c r="Q683" s="235"/>
      <c r="R683" s="235"/>
      <c r="S683" s="235"/>
      <c r="T683" s="235"/>
      <c r="U683" s="235"/>
      <c r="V683" s="235"/>
    </row>
    <row r="684" spans="1:22" ht="14.25" customHeight="1" x14ac:dyDescent="0.2">
      <c r="A684" s="235"/>
      <c r="B684" s="235"/>
      <c r="C684" s="236"/>
      <c r="D684" s="235"/>
      <c r="E684" s="235"/>
      <c r="F684" s="235"/>
      <c r="G684" s="235"/>
      <c r="H684" s="235"/>
      <c r="I684" s="235"/>
      <c r="J684" s="235"/>
      <c r="K684" s="235"/>
      <c r="L684" s="235"/>
      <c r="M684" s="235"/>
      <c r="N684" s="235"/>
      <c r="O684" s="235"/>
      <c r="P684" s="235"/>
      <c r="Q684" s="235"/>
      <c r="R684" s="235"/>
      <c r="S684" s="235"/>
      <c r="T684" s="235"/>
      <c r="U684" s="235"/>
      <c r="V684" s="235"/>
    </row>
    <row r="685" spans="1:22" ht="14.25" customHeight="1" x14ac:dyDescent="0.2">
      <c r="A685" s="235"/>
      <c r="B685" s="235"/>
      <c r="C685" s="236"/>
      <c r="D685" s="235"/>
      <c r="E685" s="235"/>
      <c r="F685" s="235"/>
      <c r="G685" s="235"/>
      <c r="H685" s="235"/>
      <c r="I685" s="235"/>
      <c r="J685" s="235"/>
      <c r="K685" s="235"/>
      <c r="L685" s="235"/>
      <c r="M685" s="235"/>
      <c r="N685" s="235"/>
      <c r="O685" s="235"/>
      <c r="P685" s="235"/>
      <c r="Q685" s="235"/>
      <c r="R685" s="235"/>
      <c r="S685" s="235"/>
      <c r="T685" s="235"/>
      <c r="U685" s="235"/>
      <c r="V685" s="235"/>
    </row>
    <row r="686" spans="1:22" ht="14.25" customHeight="1" x14ac:dyDescent="0.2">
      <c r="A686" s="235"/>
      <c r="B686" s="235"/>
      <c r="C686" s="236"/>
      <c r="D686" s="235"/>
      <c r="E686" s="235"/>
      <c r="F686" s="235"/>
      <c r="G686" s="235"/>
      <c r="H686" s="235"/>
      <c r="I686" s="235"/>
      <c r="J686" s="235"/>
      <c r="K686" s="235"/>
      <c r="L686" s="235"/>
      <c r="M686" s="235"/>
      <c r="N686" s="235"/>
      <c r="O686" s="235"/>
      <c r="P686" s="235"/>
      <c r="Q686" s="235"/>
      <c r="R686" s="235"/>
      <c r="S686" s="235"/>
      <c r="T686" s="235"/>
      <c r="U686" s="235"/>
      <c r="V686" s="235"/>
    </row>
    <row r="687" spans="1:22" ht="14.25" customHeight="1" x14ac:dyDescent="0.2">
      <c r="A687" s="235"/>
      <c r="B687" s="235"/>
      <c r="C687" s="236"/>
      <c r="D687" s="235"/>
      <c r="E687" s="235"/>
      <c r="F687" s="235"/>
      <c r="G687" s="235"/>
      <c r="H687" s="235"/>
      <c r="I687" s="235"/>
      <c r="J687" s="235"/>
      <c r="K687" s="235"/>
      <c r="L687" s="235"/>
      <c r="M687" s="235"/>
      <c r="N687" s="235"/>
      <c r="O687" s="235"/>
      <c r="P687" s="235"/>
      <c r="Q687" s="235"/>
      <c r="R687" s="235"/>
      <c r="S687" s="235"/>
      <c r="T687" s="235"/>
      <c r="U687" s="235"/>
      <c r="V687" s="235"/>
    </row>
    <row r="688" spans="1:22" ht="14.25" customHeight="1" x14ac:dyDescent="0.2">
      <c r="A688" s="235"/>
      <c r="B688" s="235"/>
      <c r="C688" s="236"/>
      <c r="D688" s="235"/>
      <c r="E688" s="235"/>
      <c r="F688" s="235"/>
      <c r="G688" s="235"/>
      <c r="H688" s="235"/>
      <c r="I688" s="235"/>
      <c r="J688" s="235"/>
      <c r="K688" s="235"/>
      <c r="L688" s="235"/>
      <c r="M688" s="235"/>
      <c r="N688" s="235"/>
      <c r="O688" s="235"/>
      <c r="P688" s="235"/>
      <c r="Q688" s="235"/>
      <c r="R688" s="235"/>
      <c r="S688" s="235"/>
      <c r="T688" s="235"/>
      <c r="U688" s="235"/>
      <c r="V688" s="235"/>
    </row>
    <row r="689" spans="1:22" ht="14.25" customHeight="1" x14ac:dyDescent="0.2">
      <c r="A689" s="235"/>
      <c r="B689" s="235"/>
      <c r="C689" s="236"/>
      <c r="D689" s="235"/>
      <c r="E689" s="235"/>
      <c r="F689" s="235"/>
      <c r="G689" s="235"/>
      <c r="H689" s="235"/>
      <c r="I689" s="235"/>
      <c r="J689" s="235"/>
      <c r="K689" s="235"/>
      <c r="L689" s="235"/>
      <c r="M689" s="235"/>
      <c r="N689" s="235"/>
      <c r="O689" s="235"/>
      <c r="P689" s="235"/>
      <c r="Q689" s="235"/>
      <c r="R689" s="235"/>
      <c r="S689" s="235"/>
      <c r="T689" s="235"/>
      <c r="U689" s="235"/>
      <c r="V689" s="235"/>
    </row>
    <row r="690" spans="1:22" ht="14.25" customHeight="1" x14ac:dyDescent="0.2">
      <c r="A690" s="235"/>
      <c r="B690" s="235"/>
      <c r="C690" s="236"/>
      <c r="D690" s="235"/>
      <c r="E690" s="235"/>
      <c r="F690" s="235"/>
      <c r="G690" s="235"/>
      <c r="H690" s="235"/>
      <c r="I690" s="235"/>
      <c r="J690" s="235"/>
      <c r="K690" s="235"/>
      <c r="L690" s="235"/>
      <c r="M690" s="235"/>
      <c r="N690" s="235"/>
      <c r="O690" s="235"/>
      <c r="P690" s="235"/>
      <c r="Q690" s="235"/>
      <c r="R690" s="235"/>
      <c r="S690" s="235"/>
      <c r="T690" s="235"/>
      <c r="U690" s="235"/>
      <c r="V690" s="235"/>
    </row>
    <row r="691" spans="1:22" ht="14.25" customHeight="1" x14ac:dyDescent="0.2">
      <c r="A691" s="235"/>
      <c r="B691" s="235"/>
      <c r="C691" s="236"/>
      <c r="D691" s="235"/>
      <c r="E691" s="235"/>
      <c r="F691" s="235"/>
      <c r="G691" s="235"/>
      <c r="H691" s="235"/>
      <c r="I691" s="235"/>
      <c r="J691" s="235"/>
      <c r="K691" s="235"/>
      <c r="L691" s="235"/>
      <c r="M691" s="235"/>
      <c r="N691" s="235"/>
      <c r="O691" s="235"/>
      <c r="P691" s="235"/>
      <c r="Q691" s="235"/>
      <c r="R691" s="235"/>
      <c r="S691" s="235"/>
      <c r="T691" s="235"/>
      <c r="U691" s="235"/>
      <c r="V691" s="235"/>
    </row>
    <row r="692" spans="1:22" ht="14.25" customHeight="1" x14ac:dyDescent="0.2">
      <c r="A692" s="235"/>
      <c r="B692" s="235"/>
      <c r="C692" s="236"/>
      <c r="D692" s="235"/>
      <c r="E692" s="235"/>
      <c r="F692" s="235"/>
      <c r="G692" s="235"/>
      <c r="H692" s="235"/>
      <c r="I692" s="235"/>
      <c r="J692" s="235"/>
      <c r="K692" s="235"/>
      <c r="L692" s="235"/>
      <c r="M692" s="235"/>
      <c r="N692" s="235"/>
      <c r="O692" s="235"/>
      <c r="P692" s="235"/>
      <c r="Q692" s="235"/>
      <c r="R692" s="235"/>
      <c r="S692" s="235"/>
      <c r="T692" s="235"/>
      <c r="U692" s="235"/>
      <c r="V692" s="235"/>
    </row>
    <row r="693" spans="1:22" ht="14.25" customHeight="1" x14ac:dyDescent="0.2">
      <c r="A693" s="235"/>
      <c r="B693" s="235"/>
      <c r="C693" s="236"/>
      <c r="D693" s="235"/>
      <c r="E693" s="235"/>
      <c r="F693" s="235"/>
      <c r="G693" s="235"/>
      <c r="H693" s="235"/>
      <c r="I693" s="235"/>
      <c r="J693" s="235"/>
      <c r="K693" s="235"/>
      <c r="L693" s="235"/>
      <c r="M693" s="235"/>
      <c r="N693" s="235"/>
      <c r="O693" s="235"/>
      <c r="P693" s="235"/>
      <c r="Q693" s="235"/>
      <c r="R693" s="235"/>
      <c r="S693" s="235"/>
      <c r="T693" s="235"/>
      <c r="U693" s="235"/>
      <c r="V693" s="235"/>
    </row>
    <row r="694" spans="1:22" ht="14.25" customHeight="1" x14ac:dyDescent="0.2">
      <c r="A694" s="235"/>
      <c r="B694" s="235"/>
      <c r="C694" s="236"/>
      <c r="D694" s="235"/>
      <c r="E694" s="235"/>
      <c r="F694" s="235"/>
      <c r="G694" s="235"/>
      <c r="H694" s="235"/>
      <c r="I694" s="235"/>
      <c r="J694" s="235"/>
      <c r="K694" s="235"/>
      <c r="L694" s="235"/>
      <c r="M694" s="235"/>
      <c r="N694" s="235"/>
      <c r="O694" s="235"/>
      <c r="P694" s="235"/>
      <c r="Q694" s="235"/>
      <c r="R694" s="235"/>
      <c r="S694" s="235"/>
      <c r="T694" s="235"/>
      <c r="U694" s="235"/>
      <c r="V694" s="235"/>
    </row>
    <row r="695" spans="1:22" ht="14.25" customHeight="1" x14ac:dyDescent="0.2">
      <c r="A695" s="235"/>
      <c r="B695" s="235"/>
      <c r="C695" s="236"/>
      <c r="D695" s="235"/>
      <c r="E695" s="235"/>
      <c r="F695" s="235"/>
      <c r="G695" s="235"/>
      <c r="H695" s="235"/>
      <c r="I695" s="235"/>
      <c r="J695" s="235"/>
      <c r="K695" s="235"/>
      <c r="L695" s="235"/>
      <c r="M695" s="235"/>
      <c r="N695" s="235"/>
      <c r="O695" s="235"/>
      <c r="P695" s="235"/>
      <c r="Q695" s="235"/>
      <c r="R695" s="235"/>
      <c r="S695" s="235"/>
      <c r="T695" s="235"/>
      <c r="U695" s="235"/>
      <c r="V695" s="235"/>
    </row>
    <row r="696" spans="1:22" ht="14.25" customHeight="1" x14ac:dyDescent="0.2">
      <c r="A696" s="235"/>
      <c r="B696" s="235"/>
      <c r="C696" s="236"/>
      <c r="D696" s="235"/>
      <c r="E696" s="235"/>
      <c r="F696" s="235"/>
      <c r="G696" s="235"/>
      <c r="H696" s="235"/>
      <c r="I696" s="235"/>
      <c r="J696" s="235"/>
      <c r="K696" s="235"/>
      <c r="L696" s="235"/>
      <c r="M696" s="235"/>
      <c r="N696" s="235"/>
      <c r="O696" s="235"/>
      <c r="P696" s="235"/>
      <c r="Q696" s="235"/>
      <c r="R696" s="235"/>
      <c r="S696" s="235"/>
      <c r="T696" s="235"/>
      <c r="U696" s="235"/>
      <c r="V696" s="235"/>
    </row>
    <row r="697" spans="1:22" ht="14.25" customHeight="1" x14ac:dyDescent="0.2">
      <c r="A697" s="235"/>
      <c r="B697" s="235"/>
      <c r="C697" s="236"/>
      <c r="D697" s="235"/>
      <c r="E697" s="235"/>
      <c r="F697" s="235"/>
      <c r="G697" s="235"/>
      <c r="H697" s="235"/>
      <c r="I697" s="235"/>
      <c r="J697" s="235"/>
      <c r="K697" s="235"/>
      <c r="L697" s="235"/>
      <c r="M697" s="235"/>
      <c r="N697" s="235"/>
      <c r="O697" s="235"/>
      <c r="P697" s="235"/>
      <c r="Q697" s="235"/>
      <c r="R697" s="235"/>
      <c r="S697" s="235"/>
      <c r="T697" s="235"/>
      <c r="U697" s="235"/>
      <c r="V697" s="235"/>
    </row>
    <row r="698" spans="1:22" ht="14.25" customHeight="1" x14ac:dyDescent="0.2">
      <c r="A698" s="235"/>
      <c r="B698" s="235"/>
      <c r="C698" s="236"/>
      <c r="D698" s="235"/>
      <c r="E698" s="235"/>
      <c r="F698" s="235"/>
      <c r="G698" s="235"/>
      <c r="H698" s="235"/>
      <c r="I698" s="235"/>
      <c r="J698" s="235"/>
      <c r="K698" s="235"/>
      <c r="L698" s="235"/>
      <c r="M698" s="235"/>
      <c r="N698" s="235"/>
      <c r="O698" s="235"/>
      <c r="P698" s="235"/>
      <c r="Q698" s="235"/>
      <c r="R698" s="235"/>
      <c r="S698" s="235"/>
      <c r="T698" s="235"/>
      <c r="U698" s="235"/>
      <c r="V698" s="235"/>
    </row>
    <row r="699" spans="1:22" ht="14.25" customHeight="1" x14ac:dyDescent="0.2">
      <c r="A699" s="235"/>
      <c r="B699" s="235"/>
      <c r="C699" s="236"/>
      <c r="D699" s="235"/>
      <c r="E699" s="235"/>
      <c r="F699" s="235"/>
      <c r="G699" s="235"/>
      <c r="H699" s="235"/>
      <c r="I699" s="235"/>
      <c r="J699" s="235"/>
      <c r="K699" s="235"/>
      <c r="L699" s="235"/>
      <c r="M699" s="235"/>
      <c r="N699" s="235"/>
      <c r="O699" s="235"/>
      <c r="P699" s="235"/>
      <c r="Q699" s="235"/>
      <c r="R699" s="235"/>
      <c r="S699" s="235"/>
      <c r="T699" s="235"/>
      <c r="U699" s="235"/>
      <c r="V699" s="235"/>
    </row>
    <row r="700" spans="1:22" ht="14.25" customHeight="1" x14ac:dyDescent="0.2">
      <c r="A700" s="235"/>
      <c r="B700" s="235"/>
      <c r="C700" s="236"/>
      <c r="D700" s="235"/>
      <c r="E700" s="235"/>
      <c r="F700" s="235"/>
      <c r="G700" s="235"/>
      <c r="H700" s="235"/>
      <c r="I700" s="235"/>
      <c r="J700" s="235"/>
      <c r="K700" s="235"/>
      <c r="L700" s="235"/>
      <c r="M700" s="235"/>
      <c r="N700" s="235"/>
      <c r="O700" s="235"/>
      <c r="P700" s="235"/>
      <c r="Q700" s="235"/>
      <c r="R700" s="235"/>
      <c r="S700" s="235"/>
      <c r="T700" s="235"/>
      <c r="U700" s="235"/>
      <c r="V700" s="235"/>
    </row>
    <row r="701" spans="1:22" ht="14.25" customHeight="1" x14ac:dyDescent="0.2">
      <c r="A701" s="235"/>
      <c r="B701" s="235"/>
      <c r="C701" s="236"/>
      <c r="D701" s="235"/>
      <c r="E701" s="235"/>
      <c r="F701" s="235"/>
      <c r="G701" s="235"/>
      <c r="H701" s="235"/>
      <c r="I701" s="235"/>
      <c r="J701" s="235"/>
      <c r="K701" s="235"/>
      <c r="L701" s="235"/>
      <c r="M701" s="235"/>
      <c r="N701" s="235"/>
      <c r="O701" s="235"/>
      <c r="P701" s="235"/>
      <c r="Q701" s="235"/>
      <c r="R701" s="235"/>
      <c r="S701" s="235"/>
      <c r="T701" s="235"/>
      <c r="U701" s="235"/>
      <c r="V701" s="235"/>
    </row>
    <row r="702" spans="1:22" ht="14.25" customHeight="1" x14ac:dyDescent="0.2">
      <c r="A702" s="235"/>
      <c r="B702" s="235"/>
      <c r="C702" s="236"/>
      <c r="D702" s="235"/>
      <c r="E702" s="235"/>
      <c r="F702" s="235"/>
      <c r="G702" s="235"/>
      <c r="H702" s="235"/>
      <c r="I702" s="235"/>
      <c r="J702" s="235"/>
      <c r="K702" s="235"/>
      <c r="L702" s="235"/>
      <c r="M702" s="235"/>
      <c r="N702" s="235"/>
      <c r="O702" s="235"/>
      <c r="P702" s="235"/>
      <c r="Q702" s="235"/>
      <c r="R702" s="235"/>
      <c r="S702" s="235"/>
      <c r="T702" s="235"/>
      <c r="U702" s="235"/>
      <c r="V702" s="235"/>
    </row>
    <row r="703" spans="1:22" ht="14.25" customHeight="1" x14ac:dyDescent="0.2">
      <c r="A703" s="235"/>
      <c r="B703" s="235"/>
      <c r="C703" s="236"/>
      <c r="D703" s="235"/>
      <c r="E703" s="235"/>
      <c r="F703" s="235"/>
      <c r="G703" s="235"/>
      <c r="H703" s="235"/>
      <c r="I703" s="235"/>
      <c r="J703" s="235"/>
      <c r="K703" s="235"/>
      <c r="L703" s="235"/>
      <c r="M703" s="235"/>
      <c r="N703" s="235"/>
      <c r="O703" s="235"/>
      <c r="P703" s="235"/>
      <c r="Q703" s="235"/>
      <c r="R703" s="235"/>
      <c r="S703" s="235"/>
      <c r="T703" s="235"/>
      <c r="U703" s="235"/>
      <c r="V703" s="235"/>
    </row>
    <row r="704" spans="1:22" ht="14.25" customHeight="1" x14ac:dyDescent="0.2">
      <c r="A704" s="235"/>
      <c r="B704" s="235"/>
      <c r="C704" s="236"/>
      <c r="D704" s="235"/>
      <c r="E704" s="235"/>
      <c r="F704" s="235"/>
      <c r="G704" s="235"/>
      <c r="H704" s="235"/>
      <c r="I704" s="235"/>
      <c r="J704" s="235"/>
      <c r="K704" s="235"/>
      <c r="L704" s="235"/>
      <c r="M704" s="235"/>
      <c r="N704" s="235"/>
      <c r="O704" s="235"/>
      <c r="P704" s="235"/>
      <c r="Q704" s="235"/>
      <c r="R704" s="235"/>
      <c r="S704" s="235"/>
      <c r="T704" s="235"/>
      <c r="U704" s="235"/>
      <c r="V704" s="235"/>
    </row>
    <row r="705" spans="1:22" ht="14.25" customHeight="1" x14ac:dyDescent="0.2">
      <c r="A705" s="235"/>
      <c r="B705" s="235"/>
      <c r="C705" s="236"/>
      <c r="D705" s="235"/>
      <c r="E705" s="235"/>
      <c r="F705" s="235"/>
      <c r="G705" s="235"/>
      <c r="H705" s="235"/>
      <c r="I705" s="235"/>
      <c r="J705" s="235"/>
      <c r="K705" s="235"/>
      <c r="L705" s="235"/>
      <c r="M705" s="235"/>
      <c r="N705" s="235"/>
      <c r="O705" s="235"/>
      <c r="P705" s="235"/>
      <c r="Q705" s="235"/>
      <c r="R705" s="235"/>
      <c r="S705" s="235"/>
      <c r="T705" s="235"/>
      <c r="U705" s="235"/>
      <c r="V705" s="235"/>
    </row>
    <row r="706" spans="1:22" ht="14.25" customHeight="1" x14ac:dyDescent="0.2">
      <c r="A706" s="235"/>
      <c r="B706" s="235"/>
      <c r="C706" s="236"/>
      <c r="D706" s="235"/>
      <c r="E706" s="235"/>
      <c r="F706" s="235"/>
      <c r="G706" s="235"/>
      <c r="H706" s="235"/>
      <c r="I706" s="235"/>
      <c r="J706" s="235"/>
      <c r="K706" s="235"/>
      <c r="L706" s="235"/>
      <c r="M706" s="235"/>
      <c r="N706" s="235"/>
      <c r="O706" s="235"/>
      <c r="P706" s="235"/>
      <c r="Q706" s="235"/>
      <c r="R706" s="235"/>
      <c r="S706" s="235"/>
      <c r="T706" s="235"/>
      <c r="U706" s="235"/>
      <c r="V706" s="235"/>
    </row>
    <row r="707" spans="1:22" ht="14.25" customHeight="1" x14ac:dyDescent="0.2">
      <c r="A707" s="235"/>
      <c r="B707" s="235"/>
      <c r="C707" s="236"/>
      <c r="D707" s="235"/>
      <c r="E707" s="235"/>
      <c r="F707" s="235"/>
      <c r="G707" s="235"/>
      <c r="H707" s="235"/>
      <c r="I707" s="235"/>
      <c r="J707" s="235"/>
      <c r="K707" s="235"/>
      <c r="L707" s="235"/>
      <c r="M707" s="235"/>
      <c r="N707" s="235"/>
      <c r="O707" s="235"/>
      <c r="P707" s="235"/>
      <c r="Q707" s="235"/>
      <c r="R707" s="235"/>
      <c r="S707" s="235"/>
      <c r="T707" s="235"/>
      <c r="U707" s="235"/>
      <c r="V707" s="235"/>
    </row>
    <row r="708" spans="1:22" ht="14.25" customHeight="1" x14ac:dyDescent="0.2">
      <c r="A708" s="235"/>
      <c r="B708" s="235"/>
      <c r="C708" s="236"/>
      <c r="D708" s="235"/>
      <c r="E708" s="235"/>
      <c r="F708" s="235"/>
      <c r="G708" s="235"/>
      <c r="H708" s="235"/>
      <c r="I708" s="235"/>
      <c r="J708" s="235"/>
      <c r="K708" s="235"/>
      <c r="L708" s="235"/>
      <c r="M708" s="235"/>
      <c r="N708" s="235"/>
      <c r="O708" s="235"/>
      <c r="P708" s="235"/>
      <c r="Q708" s="235"/>
      <c r="R708" s="235"/>
      <c r="S708" s="235"/>
      <c r="T708" s="235"/>
      <c r="U708" s="235"/>
      <c r="V708" s="235"/>
    </row>
    <row r="709" spans="1:22" ht="14.25" customHeight="1" x14ac:dyDescent="0.2">
      <c r="A709" s="235"/>
      <c r="B709" s="235"/>
      <c r="C709" s="236"/>
      <c r="D709" s="235"/>
      <c r="E709" s="235"/>
      <c r="F709" s="235"/>
      <c r="G709" s="235"/>
      <c r="H709" s="235"/>
      <c r="I709" s="235"/>
      <c r="J709" s="235"/>
      <c r="K709" s="235"/>
      <c r="L709" s="235"/>
      <c r="M709" s="235"/>
      <c r="N709" s="235"/>
      <c r="O709" s="235"/>
      <c r="P709" s="235"/>
      <c r="Q709" s="235"/>
      <c r="R709" s="235"/>
      <c r="S709" s="235"/>
      <c r="T709" s="235"/>
      <c r="U709" s="235"/>
      <c r="V709" s="235"/>
    </row>
    <row r="710" spans="1:22" ht="14.25" customHeight="1" x14ac:dyDescent="0.2">
      <c r="A710" s="235"/>
      <c r="B710" s="235"/>
      <c r="C710" s="236"/>
      <c r="D710" s="235"/>
      <c r="E710" s="235"/>
      <c r="F710" s="235"/>
      <c r="G710" s="235"/>
      <c r="H710" s="235"/>
      <c r="I710" s="235"/>
      <c r="J710" s="235"/>
      <c r="K710" s="235"/>
      <c r="L710" s="235"/>
      <c r="M710" s="235"/>
      <c r="N710" s="235"/>
      <c r="O710" s="235"/>
      <c r="P710" s="235"/>
      <c r="Q710" s="235"/>
      <c r="R710" s="235"/>
      <c r="S710" s="235"/>
      <c r="T710" s="235"/>
      <c r="U710" s="235"/>
      <c r="V710" s="235"/>
    </row>
    <row r="711" spans="1:22" ht="14.25" customHeight="1" x14ac:dyDescent="0.2">
      <c r="A711" s="235"/>
      <c r="B711" s="235"/>
      <c r="C711" s="236"/>
      <c r="D711" s="235"/>
      <c r="E711" s="235"/>
      <c r="F711" s="235"/>
      <c r="G711" s="235"/>
      <c r="H711" s="235"/>
      <c r="I711" s="235"/>
      <c r="J711" s="235"/>
      <c r="K711" s="235"/>
      <c r="L711" s="235"/>
      <c r="M711" s="235"/>
      <c r="N711" s="235"/>
      <c r="O711" s="235"/>
      <c r="P711" s="235"/>
      <c r="Q711" s="235"/>
      <c r="R711" s="235"/>
      <c r="S711" s="235"/>
      <c r="T711" s="235"/>
      <c r="U711" s="235"/>
      <c r="V711" s="235"/>
    </row>
    <row r="712" spans="1:22" ht="14.25" customHeight="1" x14ac:dyDescent="0.2">
      <c r="A712" s="235"/>
      <c r="B712" s="235"/>
      <c r="C712" s="236"/>
      <c r="D712" s="235"/>
      <c r="E712" s="235"/>
      <c r="F712" s="235"/>
      <c r="G712" s="235"/>
      <c r="H712" s="235"/>
      <c r="I712" s="235"/>
      <c r="J712" s="235"/>
      <c r="K712" s="235"/>
      <c r="L712" s="235"/>
      <c r="M712" s="235"/>
      <c r="N712" s="235"/>
      <c r="O712" s="235"/>
      <c r="P712" s="235"/>
      <c r="Q712" s="235"/>
      <c r="R712" s="235"/>
      <c r="S712" s="235"/>
      <c r="T712" s="235"/>
      <c r="U712" s="235"/>
      <c r="V712" s="235"/>
    </row>
    <row r="713" spans="1:22" ht="14.25" customHeight="1" x14ac:dyDescent="0.2">
      <c r="A713" s="235"/>
      <c r="B713" s="235"/>
      <c r="C713" s="236"/>
      <c r="D713" s="235"/>
      <c r="E713" s="235"/>
      <c r="F713" s="235"/>
      <c r="G713" s="235"/>
      <c r="H713" s="235"/>
      <c r="I713" s="235"/>
      <c r="J713" s="235"/>
      <c r="K713" s="235"/>
      <c r="L713" s="235"/>
      <c r="M713" s="235"/>
      <c r="N713" s="235"/>
      <c r="O713" s="235"/>
      <c r="P713" s="235"/>
      <c r="Q713" s="235"/>
      <c r="R713" s="235"/>
      <c r="S713" s="235"/>
      <c r="T713" s="235"/>
      <c r="U713" s="235"/>
      <c r="V713" s="235"/>
    </row>
    <row r="714" spans="1:22" ht="14.25" customHeight="1" x14ac:dyDescent="0.2">
      <c r="A714" s="235"/>
      <c r="B714" s="235"/>
      <c r="C714" s="236"/>
      <c r="D714" s="235"/>
      <c r="E714" s="235"/>
      <c r="F714" s="235"/>
      <c r="G714" s="235"/>
      <c r="H714" s="235"/>
      <c r="I714" s="235"/>
      <c r="J714" s="235"/>
      <c r="K714" s="235"/>
      <c r="L714" s="235"/>
      <c r="M714" s="235"/>
      <c r="N714" s="235"/>
      <c r="O714" s="235"/>
      <c r="P714" s="235"/>
      <c r="Q714" s="235"/>
      <c r="R714" s="235"/>
      <c r="S714" s="235"/>
      <c r="T714" s="235"/>
      <c r="U714" s="235"/>
      <c r="V714" s="235"/>
    </row>
    <row r="715" spans="1:22" ht="14.25" customHeight="1" x14ac:dyDescent="0.2">
      <c r="A715" s="235"/>
      <c r="B715" s="235"/>
      <c r="C715" s="236"/>
      <c r="D715" s="235"/>
      <c r="E715" s="235"/>
      <c r="F715" s="235"/>
      <c r="G715" s="235"/>
      <c r="H715" s="235"/>
      <c r="I715" s="235"/>
      <c r="J715" s="235"/>
      <c r="K715" s="235"/>
      <c r="L715" s="235"/>
      <c r="M715" s="235"/>
      <c r="N715" s="235"/>
      <c r="O715" s="235"/>
      <c r="P715" s="235"/>
      <c r="Q715" s="235"/>
      <c r="R715" s="235"/>
      <c r="S715" s="235"/>
      <c r="T715" s="235"/>
      <c r="U715" s="235"/>
      <c r="V715" s="235"/>
    </row>
    <row r="716" spans="1:22" ht="14.25" customHeight="1" x14ac:dyDescent="0.2">
      <c r="A716" s="235"/>
      <c r="B716" s="235"/>
      <c r="C716" s="236"/>
      <c r="D716" s="235"/>
      <c r="E716" s="235"/>
      <c r="F716" s="235"/>
      <c r="G716" s="235"/>
      <c r="H716" s="235"/>
      <c r="I716" s="235"/>
      <c r="J716" s="235"/>
      <c r="K716" s="235"/>
      <c r="L716" s="235"/>
      <c r="M716" s="235"/>
      <c r="N716" s="235"/>
      <c r="O716" s="235"/>
      <c r="P716" s="235"/>
      <c r="Q716" s="235"/>
      <c r="R716" s="235"/>
      <c r="S716" s="235"/>
      <c r="T716" s="235"/>
      <c r="U716" s="235"/>
      <c r="V716" s="235"/>
    </row>
    <row r="717" spans="1:22" ht="14.25" customHeight="1" x14ac:dyDescent="0.2">
      <c r="A717" s="235"/>
      <c r="B717" s="235"/>
      <c r="C717" s="236"/>
      <c r="D717" s="235"/>
      <c r="E717" s="235"/>
      <c r="F717" s="235"/>
      <c r="G717" s="235"/>
      <c r="H717" s="235"/>
      <c r="I717" s="235"/>
      <c r="J717" s="235"/>
      <c r="K717" s="235"/>
      <c r="L717" s="235"/>
      <c r="M717" s="235"/>
      <c r="N717" s="235"/>
      <c r="O717" s="235"/>
      <c r="P717" s="235"/>
      <c r="Q717" s="235"/>
      <c r="R717" s="235"/>
      <c r="S717" s="235"/>
      <c r="T717" s="235"/>
      <c r="U717" s="235"/>
      <c r="V717" s="235"/>
    </row>
    <row r="718" spans="1:22" ht="14.25" customHeight="1" x14ac:dyDescent="0.2">
      <c r="A718" s="235"/>
      <c r="B718" s="235"/>
      <c r="C718" s="236"/>
      <c r="D718" s="235"/>
      <c r="E718" s="235"/>
      <c r="F718" s="235"/>
      <c r="G718" s="235"/>
      <c r="H718" s="235"/>
      <c r="I718" s="235"/>
      <c r="J718" s="235"/>
      <c r="K718" s="235"/>
      <c r="L718" s="235"/>
      <c r="M718" s="235"/>
      <c r="N718" s="235"/>
      <c r="O718" s="235"/>
      <c r="P718" s="235"/>
      <c r="Q718" s="235"/>
      <c r="R718" s="235"/>
      <c r="S718" s="235"/>
      <c r="T718" s="235"/>
      <c r="U718" s="235"/>
      <c r="V718" s="235"/>
    </row>
    <row r="719" spans="1:22" ht="14.25" customHeight="1" x14ac:dyDescent="0.2">
      <c r="A719" s="235"/>
      <c r="B719" s="235"/>
      <c r="C719" s="236"/>
      <c r="D719" s="235"/>
      <c r="E719" s="235"/>
      <c r="F719" s="235"/>
      <c r="G719" s="235"/>
      <c r="H719" s="235"/>
      <c r="I719" s="235"/>
      <c r="J719" s="235"/>
      <c r="K719" s="235"/>
      <c r="L719" s="235"/>
      <c r="M719" s="235"/>
      <c r="N719" s="235"/>
      <c r="O719" s="235"/>
      <c r="P719" s="235"/>
      <c r="Q719" s="235"/>
      <c r="R719" s="235"/>
      <c r="S719" s="235"/>
      <c r="T719" s="235"/>
      <c r="U719" s="235"/>
      <c r="V719" s="235"/>
    </row>
    <row r="720" spans="1:22" ht="14.25" customHeight="1" x14ac:dyDescent="0.2">
      <c r="A720" s="235"/>
      <c r="B720" s="235"/>
      <c r="C720" s="236"/>
      <c r="D720" s="235"/>
      <c r="E720" s="235"/>
      <c r="F720" s="235"/>
      <c r="G720" s="235"/>
      <c r="H720" s="235"/>
      <c r="I720" s="235"/>
      <c r="J720" s="235"/>
      <c r="K720" s="235"/>
      <c r="L720" s="235"/>
      <c r="M720" s="235"/>
      <c r="N720" s="235"/>
      <c r="O720" s="235"/>
      <c r="P720" s="235"/>
      <c r="Q720" s="235"/>
      <c r="R720" s="235"/>
      <c r="S720" s="235"/>
      <c r="T720" s="235"/>
      <c r="U720" s="235"/>
      <c r="V720" s="235"/>
    </row>
    <row r="721" spans="1:22" ht="14.25" customHeight="1" x14ac:dyDescent="0.2">
      <c r="A721" s="235"/>
      <c r="B721" s="235"/>
      <c r="C721" s="236"/>
      <c r="D721" s="235"/>
      <c r="E721" s="235"/>
      <c r="F721" s="235"/>
      <c r="G721" s="235"/>
      <c r="H721" s="235"/>
      <c r="I721" s="235"/>
      <c r="J721" s="235"/>
      <c r="K721" s="235"/>
      <c r="L721" s="235"/>
      <c r="M721" s="235"/>
      <c r="N721" s="235"/>
      <c r="O721" s="235"/>
      <c r="P721" s="235"/>
      <c r="Q721" s="235"/>
      <c r="R721" s="235"/>
      <c r="S721" s="235"/>
      <c r="T721" s="235"/>
      <c r="U721" s="235"/>
      <c r="V721" s="235"/>
    </row>
    <row r="722" spans="1:22" ht="14.25" customHeight="1" x14ac:dyDescent="0.2">
      <c r="A722" s="235"/>
      <c r="B722" s="235"/>
      <c r="C722" s="236"/>
      <c r="D722" s="235"/>
      <c r="E722" s="235"/>
      <c r="F722" s="235"/>
      <c r="G722" s="235"/>
      <c r="H722" s="235"/>
      <c r="I722" s="235"/>
      <c r="J722" s="235"/>
      <c r="K722" s="235"/>
      <c r="L722" s="235"/>
      <c r="M722" s="235"/>
      <c r="N722" s="235"/>
      <c r="O722" s="235"/>
      <c r="P722" s="235"/>
      <c r="Q722" s="235"/>
      <c r="R722" s="235"/>
      <c r="S722" s="235"/>
      <c r="T722" s="235"/>
      <c r="U722" s="235"/>
      <c r="V722" s="235"/>
    </row>
    <row r="723" spans="1:22" ht="14.25" customHeight="1" x14ac:dyDescent="0.2">
      <c r="A723" s="235"/>
      <c r="B723" s="235"/>
      <c r="C723" s="236"/>
      <c r="D723" s="235"/>
      <c r="E723" s="235"/>
      <c r="F723" s="235"/>
      <c r="G723" s="235"/>
      <c r="H723" s="235"/>
      <c r="I723" s="235"/>
      <c r="J723" s="235"/>
      <c r="K723" s="235"/>
      <c r="L723" s="235"/>
      <c r="M723" s="235"/>
      <c r="N723" s="235"/>
      <c r="O723" s="235"/>
      <c r="P723" s="235"/>
      <c r="Q723" s="235"/>
      <c r="R723" s="235"/>
      <c r="S723" s="235"/>
      <c r="T723" s="235"/>
      <c r="U723" s="235"/>
      <c r="V723" s="235"/>
    </row>
    <row r="724" spans="1:22" ht="14.25" customHeight="1" x14ac:dyDescent="0.2">
      <c r="A724" s="235"/>
      <c r="B724" s="235"/>
      <c r="C724" s="236"/>
      <c r="D724" s="235"/>
      <c r="E724" s="235"/>
      <c r="F724" s="235"/>
      <c r="G724" s="235"/>
      <c r="H724" s="235"/>
      <c r="I724" s="235"/>
      <c r="J724" s="235"/>
      <c r="K724" s="235"/>
      <c r="L724" s="235"/>
      <c r="M724" s="235"/>
      <c r="N724" s="235"/>
      <c r="O724" s="235"/>
      <c r="P724" s="235"/>
      <c r="Q724" s="235"/>
      <c r="R724" s="235"/>
      <c r="S724" s="235"/>
      <c r="T724" s="235"/>
      <c r="U724" s="235"/>
      <c r="V724" s="235"/>
    </row>
    <row r="725" spans="1:22" ht="14.25" customHeight="1" x14ac:dyDescent="0.2">
      <c r="A725" s="235"/>
      <c r="B725" s="235"/>
      <c r="C725" s="236"/>
      <c r="D725" s="235"/>
      <c r="E725" s="235"/>
      <c r="F725" s="235"/>
      <c r="G725" s="235"/>
      <c r="H725" s="235"/>
      <c r="I725" s="235"/>
      <c r="J725" s="235"/>
      <c r="K725" s="235"/>
      <c r="L725" s="235"/>
      <c r="M725" s="235"/>
      <c r="N725" s="235"/>
      <c r="O725" s="235"/>
      <c r="P725" s="235"/>
      <c r="Q725" s="235"/>
      <c r="R725" s="235"/>
      <c r="S725" s="235"/>
      <c r="T725" s="235"/>
      <c r="U725" s="235"/>
      <c r="V725" s="235"/>
    </row>
    <row r="726" spans="1:22" ht="14.25" customHeight="1" x14ac:dyDescent="0.2">
      <c r="A726" s="235"/>
      <c r="B726" s="235"/>
      <c r="C726" s="236"/>
      <c r="D726" s="235"/>
      <c r="E726" s="235"/>
      <c r="F726" s="235"/>
      <c r="G726" s="235"/>
      <c r="H726" s="235"/>
      <c r="I726" s="235"/>
      <c r="J726" s="235"/>
      <c r="K726" s="235"/>
      <c r="L726" s="235"/>
      <c r="M726" s="235"/>
      <c r="N726" s="235"/>
      <c r="O726" s="235"/>
      <c r="P726" s="235"/>
      <c r="Q726" s="235"/>
      <c r="R726" s="235"/>
      <c r="S726" s="235"/>
      <c r="T726" s="235"/>
      <c r="U726" s="235"/>
      <c r="V726" s="235"/>
    </row>
    <row r="727" spans="1:22" ht="14.25" customHeight="1" x14ac:dyDescent="0.2">
      <c r="A727" s="235"/>
      <c r="B727" s="235"/>
      <c r="C727" s="236"/>
      <c r="D727" s="235"/>
      <c r="E727" s="235"/>
      <c r="F727" s="235"/>
      <c r="G727" s="235"/>
      <c r="H727" s="235"/>
      <c r="I727" s="235"/>
      <c r="J727" s="235"/>
      <c r="K727" s="235"/>
      <c r="L727" s="235"/>
      <c r="M727" s="235"/>
      <c r="N727" s="235"/>
      <c r="O727" s="235"/>
      <c r="P727" s="235"/>
      <c r="Q727" s="235"/>
      <c r="R727" s="235"/>
      <c r="S727" s="235"/>
      <c r="T727" s="235"/>
      <c r="U727" s="235"/>
      <c r="V727" s="235"/>
    </row>
    <row r="728" spans="1:22" ht="14.25" customHeight="1" x14ac:dyDescent="0.2">
      <c r="A728" s="235"/>
      <c r="B728" s="235"/>
      <c r="C728" s="236"/>
      <c r="D728" s="235"/>
      <c r="E728" s="235"/>
      <c r="F728" s="235"/>
      <c r="G728" s="235"/>
      <c r="H728" s="235"/>
      <c r="I728" s="235"/>
      <c r="J728" s="235"/>
      <c r="K728" s="235"/>
      <c r="L728" s="235"/>
      <c r="M728" s="235"/>
      <c r="N728" s="235"/>
      <c r="O728" s="235"/>
      <c r="P728" s="235"/>
      <c r="Q728" s="235"/>
      <c r="R728" s="235"/>
      <c r="S728" s="235"/>
      <c r="T728" s="235"/>
      <c r="U728" s="235"/>
      <c r="V728" s="235"/>
    </row>
    <row r="729" spans="1:22" ht="14.25" customHeight="1" x14ac:dyDescent="0.2">
      <c r="A729" s="235"/>
      <c r="B729" s="235"/>
      <c r="C729" s="236"/>
      <c r="D729" s="235"/>
      <c r="E729" s="235"/>
      <c r="F729" s="235"/>
      <c r="G729" s="235"/>
      <c r="H729" s="235"/>
      <c r="I729" s="235"/>
      <c r="J729" s="235"/>
      <c r="K729" s="235"/>
      <c r="L729" s="235"/>
      <c r="M729" s="235"/>
      <c r="N729" s="235"/>
      <c r="O729" s="235"/>
      <c r="P729" s="235"/>
      <c r="Q729" s="235"/>
      <c r="R729" s="235"/>
      <c r="S729" s="235"/>
      <c r="T729" s="235"/>
      <c r="U729" s="235"/>
      <c r="V729" s="235"/>
    </row>
    <row r="730" spans="1:22" ht="14.25" customHeight="1" x14ac:dyDescent="0.2">
      <c r="A730" s="235"/>
      <c r="B730" s="235"/>
      <c r="C730" s="236"/>
      <c r="D730" s="235"/>
      <c r="E730" s="235"/>
      <c r="F730" s="235"/>
      <c r="G730" s="235"/>
      <c r="H730" s="235"/>
      <c r="I730" s="235"/>
      <c r="J730" s="235"/>
      <c r="K730" s="235"/>
      <c r="L730" s="235"/>
      <c r="M730" s="235"/>
      <c r="N730" s="235"/>
      <c r="O730" s="235"/>
      <c r="P730" s="235"/>
      <c r="Q730" s="235"/>
      <c r="R730" s="235"/>
      <c r="S730" s="235"/>
      <c r="T730" s="235"/>
      <c r="U730" s="235"/>
      <c r="V730" s="235"/>
    </row>
    <row r="731" spans="1:22" ht="14.25" customHeight="1" x14ac:dyDescent="0.2">
      <c r="A731" s="235"/>
      <c r="B731" s="235"/>
      <c r="C731" s="236"/>
      <c r="D731" s="235"/>
      <c r="E731" s="235"/>
      <c r="F731" s="235"/>
      <c r="G731" s="235"/>
      <c r="H731" s="235"/>
      <c r="I731" s="235"/>
      <c r="J731" s="235"/>
      <c r="K731" s="235"/>
      <c r="L731" s="235"/>
      <c r="M731" s="235"/>
      <c r="N731" s="235"/>
      <c r="O731" s="235"/>
      <c r="P731" s="235"/>
      <c r="Q731" s="235"/>
      <c r="R731" s="235"/>
      <c r="S731" s="235"/>
      <c r="T731" s="235"/>
      <c r="U731" s="235"/>
      <c r="V731" s="235"/>
    </row>
    <row r="732" spans="1:22" ht="14.25" customHeight="1" x14ac:dyDescent="0.2">
      <c r="A732" s="235"/>
      <c r="B732" s="235"/>
      <c r="C732" s="236"/>
      <c r="D732" s="235"/>
      <c r="E732" s="235"/>
      <c r="F732" s="235"/>
      <c r="G732" s="235"/>
      <c r="H732" s="235"/>
      <c r="I732" s="235"/>
      <c r="J732" s="235"/>
      <c r="K732" s="235"/>
      <c r="L732" s="235"/>
      <c r="M732" s="235"/>
      <c r="N732" s="235"/>
      <c r="O732" s="235"/>
      <c r="P732" s="235"/>
      <c r="Q732" s="235"/>
      <c r="R732" s="235"/>
      <c r="S732" s="235"/>
      <c r="T732" s="235"/>
      <c r="U732" s="235"/>
      <c r="V732" s="235"/>
    </row>
    <row r="733" spans="1:22" ht="14.25" customHeight="1" x14ac:dyDescent="0.2">
      <c r="A733" s="235"/>
      <c r="B733" s="235"/>
      <c r="C733" s="236"/>
      <c r="D733" s="235"/>
      <c r="E733" s="235"/>
      <c r="F733" s="235"/>
      <c r="G733" s="235"/>
      <c r="H733" s="235"/>
      <c r="I733" s="235"/>
      <c r="J733" s="235"/>
      <c r="K733" s="235"/>
      <c r="L733" s="235"/>
      <c r="M733" s="235"/>
      <c r="N733" s="235"/>
      <c r="O733" s="235"/>
      <c r="P733" s="235"/>
      <c r="Q733" s="235"/>
      <c r="R733" s="235"/>
      <c r="S733" s="235"/>
      <c r="T733" s="235"/>
      <c r="U733" s="235"/>
      <c r="V733" s="235"/>
    </row>
    <row r="734" spans="1:22" ht="14.25" customHeight="1" x14ac:dyDescent="0.2">
      <c r="A734" s="235"/>
      <c r="B734" s="235"/>
      <c r="C734" s="236"/>
      <c r="D734" s="235"/>
      <c r="E734" s="235"/>
      <c r="F734" s="235"/>
      <c r="G734" s="235"/>
      <c r="H734" s="235"/>
      <c r="I734" s="235"/>
      <c r="J734" s="235"/>
      <c r="K734" s="235"/>
      <c r="L734" s="235"/>
      <c r="M734" s="235"/>
      <c r="N734" s="235"/>
      <c r="O734" s="235"/>
      <c r="P734" s="235"/>
      <c r="Q734" s="235"/>
      <c r="R734" s="235"/>
      <c r="S734" s="235"/>
      <c r="T734" s="235"/>
      <c r="U734" s="235"/>
      <c r="V734" s="235"/>
    </row>
    <row r="735" spans="1:22" ht="14.25" customHeight="1" x14ac:dyDescent="0.2">
      <c r="A735" s="235"/>
      <c r="B735" s="235"/>
      <c r="C735" s="236"/>
      <c r="D735" s="235"/>
      <c r="E735" s="235"/>
      <c r="F735" s="235"/>
      <c r="G735" s="235"/>
      <c r="H735" s="235"/>
      <c r="I735" s="235"/>
      <c r="J735" s="235"/>
      <c r="K735" s="235"/>
      <c r="L735" s="235"/>
      <c r="M735" s="235"/>
      <c r="N735" s="235"/>
      <c r="O735" s="235"/>
      <c r="P735" s="235"/>
      <c r="Q735" s="235"/>
      <c r="R735" s="235"/>
      <c r="S735" s="235"/>
      <c r="T735" s="235"/>
      <c r="U735" s="235"/>
      <c r="V735" s="235"/>
    </row>
    <row r="736" spans="1:22" ht="14.25" customHeight="1" x14ac:dyDescent="0.2">
      <c r="A736" s="235"/>
      <c r="B736" s="235"/>
      <c r="C736" s="236"/>
      <c r="D736" s="235"/>
      <c r="E736" s="235"/>
      <c r="F736" s="235"/>
      <c r="G736" s="235"/>
      <c r="H736" s="235"/>
      <c r="I736" s="235"/>
      <c r="J736" s="235"/>
      <c r="K736" s="235"/>
      <c r="L736" s="235"/>
      <c r="M736" s="235"/>
      <c r="N736" s="235"/>
      <c r="O736" s="235"/>
      <c r="P736" s="235"/>
      <c r="Q736" s="235"/>
      <c r="R736" s="235"/>
      <c r="S736" s="235"/>
      <c r="T736" s="235"/>
      <c r="U736" s="235"/>
      <c r="V736" s="235"/>
    </row>
    <row r="737" spans="1:22" ht="14.25" customHeight="1" x14ac:dyDescent="0.2">
      <c r="A737" s="235"/>
      <c r="B737" s="235"/>
      <c r="C737" s="236"/>
      <c r="D737" s="235"/>
      <c r="E737" s="235"/>
      <c r="F737" s="235"/>
      <c r="G737" s="235"/>
      <c r="H737" s="235"/>
      <c r="I737" s="235"/>
      <c r="J737" s="235"/>
      <c r="K737" s="235"/>
      <c r="L737" s="235"/>
      <c r="M737" s="235"/>
      <c r="N737" s="235"/>
      <c r="O737" s="235"/>
      <c r="P737" s="235"/>
      <c r="Q737" s="235"/>
      <c r="R737" s="235"/>
      <c r="S737" s="235"/>
      <c r="T737" s="235"/>
      <c r="U737" s="235"/>
      <c r="V737" s="235"/>
    </row>
    <row r="738" spans="1:22" ht="14.25" customHeight="1" x14ac:dyDescent="0.2">
      <c r="A738" s="235"/>
      <c r="B738" s="235"/>
      <c r="C738" s="236"/>
      <c r="D738" s="235"/>
      <c r="E738" s="235"/>
      <c r="F738" s="235"/>
      <c r="G738" s="235"/>
      <c r="H738" s="235"/>
      <c r="I738" s="235"/>
      <c r="J738" s="235"/>
      <c r="K738" s="235"/>
      <c r="L738" s="235"/>
      <c r="M738" s="235"/>
      <c r="N738" s="235"/>
      <c r="O738" s="235"/>
      <c r="P738" s="235"/>
      <c r="Q738" s="235"/>
      <c r="R738" s="235"/>
      <c r="S738" s="235"/>
      <c r="T738" s="235"/>
      <c r="U738" s="235"/>
      <c r="V738" s="235"/>
    </row>
    <row r="739" spans="1:22" ht="14.25" customHeight="1" x14ac:dyDescent="0.2">
      <c r="A739" s="235"/>
      <c r="B739" s="235"/>
      <c r="C739" s="236"/>
      <c r="D739" s="235"/>
      <c r="E739" s="235"/>
      <c r="F739" s="235"/>
      <c r="G739" s="235"/>
      <c r="H739" s="235"/>
      <c r="I739" s="235"/>
      <c r="J739" s="235"/>
      <c r="K739" s="235"/>
      <c r="L739" s="235"/>
      <c r="M739" s="235"/>
      <c r="N739" s="235"/>
      <c r="O739" s="235"/>
      <c r="P739" s="235"/>
      <c r="Q739" s="235"/>
      <c r="R739" s="235"/>
      <c r="S739" s="235"/>
      <c r="T739" s="235"/>
      <c r="U739" s="235"/>
      <c r="V739" s="235"/>
    </row>
    <row r="740" spans="1:22" ht="14.25" customHeight="1" x14ac:dyDescent="0.2">
      <c r="A740" s="235"/>
      <c r="B740" s="235"/>
      <c r="C740" s="236"/>
      <c r="D740" s="235"/>
      <c r="E740" s="235"/>
      <c r="F740" s="235"/>
      <c r="G740" s="235"/>
      <c r="H740" s="235"/>
      <c r="I740" s="235"/>
      <c r="J740" s="235"/>
      <c r="K740" s="235"/>
      <c r="L740" s="235"/>
      <c r="M740" s="235"/>
      <c r="N740" s="235"/>
      <c r="O740" s="235"/>
      <c r="P740" s="235"/>
      <c r="Q740" s="235"/>
      <c r="R740" s="235"/>
      <c r="S740" s="235"/>
      <c r="T740" s="235"/>
      <c r="U740" s="235"/>
      <c r="V740" s="235"/>
    </row>
    <row r="741" spans="1:22" ht="14.25" customHeight="1" x14ac:dyDescent="0.2">
      <c r="A741" s="235"/>
      <c r="B741" s="235"/>
      <c r="C741" s="236"/>
      <c r="D741" s="235"/>
      <c r="E741" s="235"/>
      <c r="F741" s="235"/>
      <c r="G741" s="235"/>
      <c r="H741" s="235"/>
      <c r="I741" s="235"/>
      <c r="J741" s="235"/>
      <c r="K741" s="235"/>
      <c r="L741" s="235"/>
      <c r="M741" s="235"/>
      <c r="N741" s="235"/>
      <c r="O741" s="235"/>
      <c r="P741" s="235"/>
      <c r="Q741" s="235"/>
      <c r="R741" s="235"/>
      <c r="S741" s="235"/>
      <c r="T741" s="235"/>
      <c r="U741" s="235"/>
      <c r="V741" s="235"/>
    </row>
    <row r="742" spans="1:22" ht="14.25" customHeight="1" x14ac:dyDescent="0.2">
      <c r="A742" s="235"/>
      <c r="B742" s="235"/>
      <c r="C742" s="236"/>
      <c r="D742" s="235"/>
      <c r="E742" s="235"/>
      <c r="F742" s="235"/>
      <c r="G742" s="235"/>
      <c r="H742" s="235"/>
      <c r="I742" s="235"/>
      <c r="J742" s="235"/>
      <c r="K742" s="235"/>
      <c r="L742" s="235"/>
      <c r="M742" s="235"/>
      <c r="N742" s="235"/>
      <c r="O742" s="235"/>
      <c r="P742" s="235"/>
      <c r="Q742" s="235"/>
      <c r="R742" s="235"/>
      <c r="S742" s="235"/>
      <c r="T742" s="235"/>
      <c r="U742" s="235"/>
      <c r="V742" s="235"/>
    </row>
    <row r="743" spans="1:22" ht="14.25" customHeight="1" x14ac:dyDescent="0.2">
      <c r="A743" s="235"/>
      <c r="B743" s="235"/>
      <c r="C743" s="236"/>
      <c r="D743" s="235"/>
      <c r="E743" s="235"/>
      <c r="F743" s="235"/>
      <c r="G743" s="235"/>
      <c r="H743" s="235"/>
      <c r="I743" s="235"/>
      <c r="J743" s="235"/>
      <c r="K743" s="235"/>
      <c r="L743" s="235"/>
      <c r="M743" s="235"/>
      <c r="N743" s="235"/>
      <c r="O743" s="235"/>
      <c r="P743" s="235"/>
      <c r="Q743" s="235"/>
      <c r="R743" s="235"/>
      <c r="S743" s="235"/>
      <c r="T743" s="235"/>
      <c r="U743" s="235"/>
      <c r="V743" s="235"/>
    </row>
    <row r="744" spans="1:22" ht="14.25" customHeight="1" x14ac:dyDescent="0.2">
      <c r="A744" s="235"/>
      <c r="B744" s="235"/>
      <c r="C744" s="236"/>
      <c r="D744" s="235"/>
      <c r="E744" s="235"/>
      <c r="F744" s="235"/>
      <c r="G744" s="235"/>
      <c r="H744" s="235"/>
      <c r="I744" s="235"/>
      <c r="J744" s="235"/>
      <c r="K744" s="235"/>
      <c r="L744" s="235"/>
      <c r="M744" s="235"/>
      <c r="N744" s="235"/>
      <c r="O744" s="235"/>
      <c r="P744" s="235"/>
      <c r="Q744" s="235"/>
      <c r="R744" s="235"/>
      <c r="S744" s="235"/>
      <c r="T744" s="235"/>
      <c r="U744" s="235"/>
      <c r="V744" s="235"/>
    </row>
    <row r="745" spans="1:22" ht="14.25" customHeight="1" x14ac:dyDescent="0.2">
      <c r="A745" s="235"/>
      <c r="B745" s="235"/>
      <c r="C745" s="236"/>
      <c r="D745" s="235"/>
      <c r="E745" s="235"/>
      <c r="F745" s="235"/>
      <c r="G745" s="235"/>
      <c r="H745" s="235"/>
      <c r="I745" s="235"/>
      <c r="J745" s="235"/>
      <c r="K745" s="235"/>
      <c r="L745" s="235"/>
      <c r="M745" s="235"/>
      <c r="N745" s="235"/>
      <c r="O745" s="235"/>
      <c r="P745" s="235"/>
      <c r="Q745" s="235"/>
      <c r="R745" s="235"/>
      <c r="S745" s="235"/>
      <c r="T745" s="235"/>
      <c r="U745" s="235"/>
      <c r="V745" s="235"/>
    </row>
    <row r="746" spans="1:22" ht="14.25" customHeight="1" x14ac:dyDescent="0.2">
      <c r="A746" s="235"/>
      <c r="B746" s="235"/>
      <c r="C746" s="236"/>
      <c r="D746" s="235"/>
      <c r="E746" s="235"/>
      <c r="F746" s="235"/>
      <c r="G746" s="235"/>
      <c r="H746" s="235"/>
      <c r="I746" s="235"/>
      <c r="J746" s="235"/>
      <c r="K746" s="235"/>
      <c r="L746" s="235"/>
      <c r="M746" s="235"/>
      <c r="N746" s="235"/>
      <c r="O746" s="235"/>
      <c r="P746" s="235"/>
      <c r="Q746" s="235"/>
      <c r="R746" s="235"/>
      <c r="S746" s="235"/>
      <c r="T746" s="235"/>
      <c r="U746" s="235"/>
      <c r="V746" s="235"/>
    </row>
    <row r="747" spans="1:22" ht="14.25" customHeight="1" x14ac:dyDescent="0.2">
      <c r="A747" s="235"/>
      <c r="B747" s="235"/>
      <c r="C747" s="236"/>
      <c r="D747" s="235"/>
      <c r="E747" s="235"/>
      <c r="F747" s="235"/>
      <c r="G747" s="235"/>
      <c r="H747" s="235"/>
      <c r="I747" s="235"/>
      <c r="J747" s="235"/>
      <c r="K747" s="235"/>
      <c r="L747" s="235"/>
      <c r="M747" s="235"/>
      <c r="N747" s="235"/>
      <c r="O747" s="235"/>
      <c r="P747" s="235"/>
      <c r="Q747" s="235"/>
      <c r="R747" s="235"/>
      <c r="S747" s="235"/>
      <c r="T747" s="235"/>
      <c r="U747" s="235"/>
      <c r="V747" s="235"/>
    </row>
    <row r="748" spans="1:22" ht="14.25" customHeight="1" x14ac:dyDescent="0.2">
      <c r="A748" s="235"/>
      <c r="B748" s="235"/>
      <c r="C748" s="236"/>
      <c r="D748" s="235"/>
      <c r="E748" s="235"/>
      <c r="F748" s="235"/>
      <c r="G748" s="235"/>
      <c r="H748" s="235"/>
      <c r="I748" s="235"/>
      <c r="J748" s="235"/>
      <c r="K748" s="235"/>
      <c r="L748" s="235"/>
      <c r="M748" s="235"/>
      <c r="N748" s="235"/>
      <c r="O748" s="235"/>
      <c r="P748" s="235"/>
      <c r="Q748" s="235"/>
      <c r="R748" s="235"/>
      <c r="S748" s="235"/>
      <c r="T748" s="235"/>
      <c r="U748" s="235"/>
      <c r="V748" s="235"/>
    </row>
    <row r="749" spans="1:22" ht="14.25" customHeight="1" x14ac:dyDescent="0.2">
      <c r="A749" s="235"/>
      <c r="B749" s="235"/>
      <c r="C749" s="236"/>
      <c r="D749" s="235"/>
      <c r="E749" s="235"/>
      <c r="F749" s="235"/>
      <c r="G749" s="235"/>
      <c r="H749" s="235"/>
      <c r="I749" s="235"/>
      <c r="J749" s="235"/>
      <c r="K749" s="235"/>
      <c r="L749" s="235"/>
      <c r="M749" s="235"/>
      <c r="N749" s="235"/>
      <c r="O749" s="235"/>
      <c r="P749" s="235"/>
      <c r="Q749" s="235"/>
      <c r="R749" s="235"/>
      <c r="S749" s="235"/>
      <c r="T749" s="235"/>
      <c r="U749" s="235"/>
      <c r="V749" s="235"/>
    </row>
    <row r="750" spans="1:22" ht="14.25" customHeight="1" x14ac:dyDescent="0.2">
      <c r="A750" s="235"/>
      <c r="B750" s="235"/>
      <c r="C750" s="236"/>
      <c r="D750" s="235"/>
      <c r="E750" s="235"/>
      <c r="F750" s="235"/>
      <c r="G750" s="235"/>
      <c r="H750" s="235"/>
      <c r="I750" s="235"/>
      <c r="J750" s="235"/>
      <c r="K750" s="235"/>
      <c r="L750" s="235"/>
      <c r="M750" s="235"/>
      <c r="N750" s="235"/>
      <c r="O750" s="235"/>
      <c r="P750" s="235"/>
      <c r="Q750" s="235"/>
      <c r="R750" s="235"/>
      <c r="S750" s="235"/>
      <c r="T750" s="235"/>
      <c r="U750" s="235"/>
      <c r="V750" s="235"/>
    </row>
    <row r="751" spans="1:22" ht="14.25" customHeight="1" x14ac:dyDescent="0.2">
      <c r="A751" s="235"/>
      <c r="B751" s="235"/>
      <c r="C751" s="236"/>
      <c r="D751" s="235"/>
      <c r="E751" s="235"/>
      <c r="F751" s="235"/>
      <c r="G751" s="235"/>
      <c r="H751" s="235"/>
      <c r="I751" s="235"/>
      <c r="J751" s="235"/>
      <c r="K751" s="235"/>
      <c r="L751" s="235"/>
      <c r="M751" s="235"/>
      <c r="N751" s="235"/>
      <c r="O751" s="235"/>
      <c r="P751" s="235"/>
      <c r="Q751" s="235"/>
      <c r="R751" s="235"/>
      <c r="S751" s="235"/>
      <c r="T751" s="235"/>
      <c r="U751" s="235"/>
      <c r="V751" s="235"/>
    </row>
    <row r="752" spans="1:22" ht="14.25" customHeight="1" x14ac:dyDescent="0.2">
      <c r="A752" s="235"/>
      <c r="B752" s="235"/>
      <c r="C752" s="236"/>
      <c r="D752" s="235"/>
      <c r="E752" s="235"/>
      <c r="F752" s="235"/>
      <c r="G752" s="235"/>
      <c r="H752" s="235"/>
      <c r="I752" s="235"/>
      <c r="J752" s="235"/>
      <c r="K752" s="235"/>
      <c r="L752" s="235"/>
      <c r="M752" s="235"/>
      <c r="N752" s="235"/>
      <c r="O752" s="235"/>
      <c r="P752" s="235"/>
      <c r="Q752" s="235"/>
      <c r="R752" s="235"/>
      <c r="S752" s="235"/>
      <c r="T752" s="235"/>
      <c r="U752" s="235"/>
      <c r="V752" s="235"/>
    </row>
    <row r="753" spans="1:22" ht="14.25" customHeight="1" x14ac:dyDescent="0.2">
      <c r="A753" s="235"/>
      <c r="B753" s="235"/>
      <c r="C753" s="236"/>
      <c r="D753" s="235"/>
      <c r="E753" s="235"/>
      <c r="F753" s="235"/>
      <c r="G753" s="235"/>
      <c r="H753" s="235"/>
      <c r="I753" s="235"/>
      <c r="J753" s="235"/>
      <c r="K753" s="235"/>
      <c r="L753" s="235"/>
      <c r="M753" s="235"/>
      <c r="N753" s="235"/>
      <c r="O753" s="235"/>
      <c r="P753" s="235"/>
      <c r="Q753" s="235"/>
      <c r="R753" s="235"/>
      <c r="S753" s="235"/>
      <c r="T753" s="235"/>
      <c r="U753" s="235"/>
      <c r="V753" s="235"/>
    </row>
    <row r="754" spans="1:22" ht="14.25" customHeight="1" x14ac:dyDescent="0.2">
      <c r="A754" s="235"/>
      <c r="B754" s="235"/>
      <c r="C754" s="236"/>
      <c r="D754" s="235"/>
      <c r="E754" s="235"/>
      <c r="F754" s="235"/>
      <c r="G754" s="235"/>
      <c r="H754" s="235"/>
      <c r="I754" s="235"/>
      <c r="J754" s="235"/>
      <c r="K754" s="235"/>
      <c r="L754" s="235"/>
      <c r="M754" s="235"/>
      <c r="N754" s="235"/>
      <c r="O754" s="235"/>
      <c r="P754" s="235"/>
      <c r="Q754" s="235"/>
      <c r="R754" s="235"/>
      <c r="S754" s="235"/>
      <c r="T754" s="235"/>
      <c r="U754" s="235"/>
      <c r="V754" s="235"/>
    </row>
    <row r="755" spans="1:22" ht="14.25" customHeight="1" x14ac:dyDescent="0.2">
      <c r="A755" s="235"/>
      <c r="B755" s="235"/>
      <c r="C755" s="236"/>
      <c r="D755" s="235"/>
      <c r="E755" s="235"/>
      <c r="F755" s="235"/>
      <c r="G755" s="235"/>
      <c r="H755" s="235"/>
      <c r="I755" s="235"/>
      <c r="J755" s="235"/>
      <c r="K755" s="235"/>
      <c r="L755" s="235"/>
      <c r="M755" s="235"/>
      <c r="N755" s="235"/>
      <c r="O755" s="235"/>
      <c r="P755" s="235"/>
      <c r="Q755" s="235"/>
      <c r="R755" s="235"/>
      <c r="S755" s="235"/>
      <c r="T755" s="235"/>
      <c r="U755" s="235"/>
      <c r="V755" s="235"/>
    </row>
    <row r="756" spans="1:22" ht="14.25" customHeight="1" x14ac:dyDescent="0.2">
      <c r="A756" s="235"/>
      <c r="B756" s="235"/>
      <c r="C756" s="236"/>
      <c r="D756" s="235"/>
      <c r="E756" s="235"/>
      <c r="F756" s="235"/>
      <c r="G756" s="235"/>
      <c r="H756" s="235"/>
      <c r="I756" s="235"/>
      <c r="J756" s="235"/>
      <c r="K756" s="235"/>
      <c r="L756" s="235"/>
      <c r="M756" s="235"/>
      <c r="N756" s="235"/>
      <c r="O756" s="235"/>
      <c r="P756" s="235"/>
      <c r="Q756" s="235"/>
      <c r="R756" s="235"/>
      <c r="S756" s="235"/>
      <c r="T756" s="235"/>
      <c r="U756" s="235"/>
      <c r="V756" s="235"/>
    </row>
    <row r="757" spans="1:22" ht="14.25" customHeight="1" x14ac:dyDescent="0.2">
      <c r="A757" s="235"/>
      <c r="B757" s="235"/>
      <c r="C757" s="236"/>
      <c r="D757" s="235"/>
      <c r="E757" s="235"/>
      <c r="F757" s="235"/>
      <c r="G757" s="235"/>
      <c r="H757" s="235"/>
      <c r="I757" s="235"/>
      <c r="J757" s="235"/>
      <c r="K757" s="235"/>
      <c r="L757" s="235"/>
      <c r="M757" s="235"/>
      <c r="N757" s="235"/>
      <c r="O757" s="235"/>
      <c r="P757" s="235"/>
      <c r="Q757" s="235"/>
      <c r="R757" s="235"/>
      <c r="S757" s="235"/>
      <c r="T757" s="235"/>
      <c r="U757" s="235"/>
      <c r="V757" s="235"/>
    </row>
    <row r="758" spans="1:22" ht="14.25" customHeight="1" x14ac:dyDescent="0.2">
      <c r="A758" s="235"/>
      <c r="B758" s="235"/>
      <c r="C758" s="236"/>
      <c r="D758" s="235"/>
      <c r="E758" s="235"/>
      <c r="F758" s="235"/>
      <c r="G758" s="235"/>
      <c r="H758" s="235"/>
      <c r="I758" s="235"/>
      <c r="J758" s="235"/>
      <c r="K758" s="235"/>
      <c r="L758" s="235"/>
      <c r="M758" s="235"/>
      <c r="N758" s="235"/>
      <c r="O758" s="235"/>
      <c r="P758" s="235"/>
      <c r="Q758" s="235"/>
      <c r="R758" s="235"/>
      <c r="S758" s="235"/>
      <c r="T758" s="235"/>
      <c r="U758" s="235"/>
      <c r="V758" s="235"/>
    </row>
    <row r="759" spans="1:22" ht="14.25" customHeight="1" x14ac:dyDescent="0.2">
      <c r="A759" s="235"/>
      <c r="B759" s="235"/>
      <c r="C759" s="236"/>
      <c r="D759" s="235"/>
      <c r="E759" s="235"/>
      <c r="F759" s="235"/>
      <c r="G759" s="235"/>
      <c r="H759" s="235"/>
      <c r="I759" s="235"/>
      <c r="J759" s="235"/>
      <c r="K759" s="235"/>
      <c r="L759" s="235"/>
      <c r="M759" s="235"/>
      <c r="N759" s="235"/>
      <c r="O759" s="235"/>
      <c r="P759" s="235"/>
      <c r="Q759" s="235"/>
      <c r="R759" s="235"/>
      <c r="S759" s="235"/>
      <c r="T759" s="235"/>
      <c r="U759" s="235"/>
      <c r="V759" s="235"/>
    </row>
    <row r="760" spans="1:22" ht="14.25" customHeight="1" x14ac:dyDescent="0.2">
      <c r="A760" s="235"/>
      <c r="B760" s="235"/>
      <c r="C760" s="236"/>
      <c r="D760" s="235"/>
      <c r="E760" s="235"/>
      <c r="F760" s="235"/>
      <c r="G760" s="235"/>
      <c r="H760" s="235"/>
      <c r="I760" s="235"/>
      <c r="J760" s="235"/>
      <c r="K760" s="235"/>
      <c r="L760" s="235"/>
      <c r="M760" s="235"/>
      <c r="N760" s="235"/>
      <c r="O760" s="235"/>
      <c r="P760" s="235"/>
      <c r="Q760" s="235"/>
      <c r="R760" s="235"/>
      <c r="S760" s="235"/>
      <c r="T760" s="235"/>
      <c r="U760" s="235"/>
      <c r="V760" s="235"/>
    </row>
    <row r="761" spans="1:22" ht="14.25" customHeight="1" x14ac:dyDescent="0.2">
      <c r="A761" s="235"/>
      <c r="B761" s="235"/>
      <c r="C761" s="236"/>
      <c r="D761" s="235"/>
      <c r="E761" s="235"/>
      <c r="F761" s="235"/>
      <c r="G761" s="235"/>
      <c r="H761" s="235"/>
      <c r="I761" s="235"/>
      <c r="J761" s="235"/>
      <c r="K761" s="235"/>
      <c r="L761" s="235"/>
      <c r="M761" s="235"/>
      <c r="N761" s="235"/>
      <c r="O761" s="235"/>
      <c r="P761" s="235"/>
      <c r="Q761" s="235"/>
      <c r="R761" s="235"/>
      <c r="S761" s="235"/>
      <c r="T761" s="235"/>
      <c r="U761" s="235"/>
      <c r="V761" s="235"/>
    </row>
  </sheetData>
  <mergeCells count="2">
    <mergeCell ref="B3:F3"/>
    <mergeCell ref="B6:G6"/>
  </mergeCells>
  <conditionalFormatting sqref="B8:G35">
    <cfRule type="containsBlanks" dxfId="27" priority="33">
      <formula>LEN(TRIM(B8))=0</formula>
    </cfRule>
  </conditionalFormatting>
  <conditionalFormatting sqref="T7:V7">
    <cfRule type="containsText" dxfId="26" priority="26" operator="containsText" text="Uitgevraagd">
      <formula>NOT(ISERROR(SEARCH("Uitgevraagd",T7)))</formula>
    </cfRule>
    <cfRule type="containsText" dxfId="25" priority="27" operator="containsText" text="Uitvragen">
      <formula>NOT(ISERROR(SEARCH("Uitvragen",T7)))</formula>
    </cfRule>
  </conditionalFormatting>
  <conditionalFormatting sqref="T8:U8">
    <cfRule type="containsText" dxfId="24" priority="24" operator="containsText" text="Uitgevraagd">
      <formula>NOT(ISERROR(SEARCH("Uitgevraagd",T8)))</formula>
    </cfRule>
    <cfRule type="containsText" dxfId="23" priority="25" operator="containsText" text="Uitvragen">
      <formula>NOT(ISERROR(SEARCH("Uitvragen",T8)))</formula>
    </cfRule>
  </conditionalFormatting>
  <conditionalFormatting sqref="T9:U9">
    <cfRule type="containsText" dxfId="22" priority="22" operator="containsText" text="Uitgevraagd">
      <formula>NOT(ISERROR(SEARCH("Uitgevraagd",T9)))</formula>
    </cfRule>
    <cfRule type="containsText" dxfId="21" priority="23" operator="containsText" text="Uitvragen">
      <formula>NOT(ISERROR(SEARCH("Uitvragen",T9)))</formula>
    </cfRule>
  </conditionalFormatting>
  <conditionalFormatting sqref="U10 T10:T15">
    <cfRule type="containsText" dxfId="20" priority="20" operator="containsText" text="Uitgevraagd">
      <formula>NOT(ISERROR(SEARCH("Uitgevraagd",T10)))</formula>
    </cfRule>
    <cfRule type="containsText" dxfId="19" priority="21" operator="containsText" text="Uitvragen">
      <formula>NOT(ISERROR(SEARCH("Uitvragen",T10)))</formula>
    </cfRule>
  </conditionalFormatting>
  <conditionalFormatting sqref="U11:U15">
    <cfRule type="containsText" dxfId="18" priority="18" operator="containsText" text="Uitgevraagd">
      <formula>NOT(ISERROR(SEARCH("Uitgevraagd",U11)))</formula>
    </cfRule>
    <cfRule type="containsText" dxfId="17" priority="19" operator="containsText" text="Uitvragen">
      <formula>NOT(ISERROR(SEARCH("Uitvragen",U11)))</formula>
    </cfRule>
  </conditionalFormatting>
  <conditionalFormatting sqref="T16:U16">
    <cfRule type="containsText" dxfId="16" priority="16" operator="containsText" text="Uitgevraagd">
      <formula>NOT(ISERROR(SEARCH("Uitgevraagd",T16)))</formula>
    </cfRule>
    <cfRule type="containsText" dxfId="15" priority="17" operator="containsText" text="Uitvragen">
      <formula>NOT(ISERROR(SEARCH("Uitvragen",T16)))</formula>
    </cfRule>
  </conditionalFormatting>
  <conditionalFormatting sqref="T17:U17">
    <cfRule type="containsText" dxfId="14" priority="14" operator="containsText" text="Uitgevraagd">
      <formula>NOT(ISERROR(SEARCH("Uitgevraagd",T17)))</formula>
    </cfRule>
    <cfRule type="containsText" dxfId="13" priority="15" operator="containsText" text="Uitvragen">
      <formula>NOT(ISERROR(SEARCH("Uitvragen",T17)))</formula>
    </cfRule>
  </conditionalFormatting>
  <conditionalFormatting sqref="T18:U18">
    <cfRule type="containsText" dxfId="12" priority="12" operator="containsText" text="Uitgevraagd">
      <formula>NOT(ISERROR(SEARCH("Uitgevraagd",T18)))</formula>
    </cfRule>
    <cfRule type="containsText" dxfId="11" priority="13" operator="containsText" text="Uitvragen">
      <formula>NOT(ISERROR(SEARCH("Uitvragen",T18)))</formula>
    </cfRule>
  </conditionalFormatting>
  <conditionalFormatting sqref="T19:U19">
    <cfRule type="containsText" dxfId="10" priority="10" operator="containsText" text="Uitgevraagd">
      <formula>NOT(ISERROR(SEARCH("Uitgevraagd",T19)))</formula>
    </cfRule>
    <cfRule type="containsText" dxfId="9" priority="11" operator="containsText" text="Uitvragen">
      <formula>NOT(ISERROR(SEARCH("Uitvragen",T19)))</formula>
    </cfRule>
  </conditionalFormatting>
  <conditionalFormatting sqref="U20:U22">
    <cfRule type="containsText" dxfId="8" priority="8" operator="containsText" text="Uitgevraagd">
      <formula>NOT(ISERROR(SEARCH("Uitgevraagd",U20)))</formula>
    </cfRule>
    <cfRule type="containsText" dxfId="7" priority="9" operator="containsText" text="Uitvragen">
      <formula>NOT(ISERROR(SEARCH("Uitvragen",U20)))</formula>
    </cfRule>
  </conditionalFormatting>
  <conditionalFormatting sqref="T23:U23">
    <cfRule type="containsText" dxfId="6" priority="6" operator="containsText" text="Uitgevraagd">
      <formula>NOT(ISERROR(SEARCH("Uitgevraagd",T23)))</formula>
    </cfRule>
    <cfRule type="containsText" dxfId="5" priority="7" operator="containsText" text="Uitvragen">
      <formula>NOT(ISERROR(SEARCH("Uitvragen",T23)))</formula>
    </cfRule>
  </conditionalFormatting>
  <conditionalFormatting sqref="T24:U24">
    <cfRule type="containsText" dxfId="4" priority="4" operator="containsText" text="Uitgevraagd">
      <formula>NOT(ISERROR(SEARCH("Uitgevraagd",T24)))</formula>
    </cfRule>
    <cfRule type="containsText" dxfId="3" priority="5" operator="containsText" text="Uitvragen">
      <formula>NOT(ISERROR(SEARCH("Uitvragen",T24)))</formula>
    </cfRule>
  </conditionalFormatting>
  <conditionalFormatting sqref="T26:U26 T25:U25">
    <cfRule type="containsText" dxfId="2" priority="2" operator="containsText" text="Uitgevraagd">
      <formula>NOT(ISERROR(SEARCH("Uitgevraagd",T25)))</formula>
    </cfRule>
    <cfRule type="containsText" dxfId="1" priority="3" operator="containsText" text="Uitvragen">
      <formula>NOT(ISERROR(SEARCH("Uitvragen",T25)))</formula>
    </cfRule>
  </conditionalFormatting>
  <conditionalFormatting sqref="W28">
    <cfRule type="containsBlanks" dxfId="0" priority="1">
      <formula>LEN(TRIM(W28))=0</formula>
    </cfRule>
  </conditionalFormatting>
  <pageMargins left="0.7" right="0.7" top="0.75" bottom="0.75" header="0" footer="0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B21CA-64C1-4B75-B5A9-9B01D509309A}">
  <dimension ref="B2:I65"/>
  <sheetViews>
    <sheetView workbookViewId="0"/>
  </sheetViews>
  <sheetFormatPr defaultColWidth="8.5" defaultRowHeight="13.8" x14ac:dyDescent="0.25"/>
  <cols>
    <col min="2" max="2" width="28.5" bestFit="1" customWidth="1"/>
    <col min="3" max="9" width="9.5" customWidth="1"/>
  </cols>
  <sheetData>
    <row r="2" spans="2:9" ht="14.4" thickBot="1" x14ac:dyDescent="0.3"/>
    <row r="3" spans="2:9" ht="17.399999999999999" thickTop="1" thickBot="1" x14ac:dyDescent="0.3">
      <c r="B3" s="370" t="s">
        <v>191</v>
      </c>
      <c r="C3" s="371"/>
      <c r="D3" s="371"/>
      <c r="E3" s="371"/>
      <c r="F3" s="371"/>
      <c r="G3" s="371"/>
      <c r="H3" s="371"/>
      <c r="I3" s="371"/>
    </row>
    <row r="4" spans="2:9" ht="15" thickTop="1" thickBot="1" x14ac:dyDescent="0.3">
      <c r="B4" s="85" t="s">
        <v>192</v>
      </c>
      <c r="C4" s="85">
        <v>2016</v>
      </c>
      <c r="D4" s="85">
        <f>C4+1</f>
        <v>2017</v>
      </c>
      <c r="E4" s="85">
        <f t="shared" ref="E4:I4" si="0">D4+1</f>
        <v>2018</v>
      </c>
      <c r="F4" s="85">
        <f t="shared" si="0"/>
        <v>2019</v>
      </c>
      <c r="G4" s="85">
        <f t="shared" si="0"/>
        <v>2020</v>
      </c>
      <c r="H4" s="85">
        <f>G4+1</f>
        <v>2021</v>
      </c>
      <c r="I4" s="85">
        <f t="shared" si="0"/>
        <v>2022</v>
      </c>
    </row>
    <row r="5" spans="2:9" ht="15" thickTop="1" thickBot="1" x14ac:dyDescent="0.3">
      <c r="B5" s="78" t="s">
        <v>114</v>
      </c>
      <c r="C5" s="245">
        <f>SUMIFS(Data!$H:$H,Data!$G:$G,"Gasverbruik",Data!$O:$O,$B5,Data!$D:$D,C$4,Data!$E:$E,"Heel jaar")</f>
        <v>0</v>
      </c>
      <c r="D5" s="245">
        <f>SUMIFS(Data!$H:$H,Data!$G:$G,"Gasverbruik",Data!$O:$O,$B5,Data!$D:$D,D$4,Data!$E:$E,"Heel jaar")</f>
        <v>0</v>
      </c>
      <c r="E5" s="245">
        <f>SUMIFS(Data!$H:$H,Data!$G:$G,"Gasverbruik",Data!$O:$O,$B5,Data!$D:$D,E$4,Data!$E:$E,"Heel jaar")</f>
        <v>3102</v>
      </c>
      <c r="F5" s="245">
        <f>SUMIFS(Data!$H:$H,Data!$G:$G,"Gasverbruik",Data!$O:$O,$B5,Data!$D:$D,F$4,Data!$E:$E,"Heel jaar")</f>
        <v>2700</v>
      </c>
      <c r="G5" s="245">
        <f>SUMIFS(Data!$H:$H,Data!$G:$G,"Gasverbruik",Data!$O:$O,$B5,Data!$D:$D,G$4,Data!$E:$E,"Heel jaar")</f>
        <v>2677.1373524111568</v>
      </c>
      <c r="H5" s="245">
        <f>SUMIFS(Data!$H:$H,Data!$G:$G,"Gasverbruik",Data!$O:$O,$B5,Data!$D:$D,H$4,Data!$E:$E,"Heel jaar")</f>
        <v>0</v>
      </c>
      <c r="I5" s="245">
        <f>SUMIFS(Data!$H:$H,Data!$G:$G,"Gasverbruik",Data!$O:$O,$B5,Data!$D:$D,I$4,Data!$E:$E,"Heel jaar")</f>
        <v>0</v>
      </c>
    </row>
    <row r="6" spans="2:9" ht="15" thickTop="1" thickBot="1" x14ac:dyDescent="0.3">
      <c r="B6" s="78" t="s">
        <v>112</v>
      </c>
      <c r="C6" s="245">
        <f>SUMIFS(Data!$H:$H,Data!$G:$G,"Gasverbruik",Data!$O:$O,$B6,Data!$D:$D,C$4,Data!$E:$E,"Heel jaar")</f>
        <v>0</v>
      </c>
      <c r="D6" s="245">
        <f>SUMIFS(Data!$H:$H,Data!$G:$G,"Gasverbruik",Data!$O:$O,$B6,Data!$D:$D,D$4,Data!$E:$E,"Heel jaar")</f>
        <v>0</v>
      </c>
      <c r="E6" s="245">
        <f>SUMIFS(Data!$H:$H,Data!$G:$G,"Gasverbruik",Data!$O:$O,$B6,Data!$D:$D,E$4,Data!$E:$E,"Heel jaar")</f>
        <v>8359</v>
      </c>
      <c r="F6" s="245">
        <f>SUMIFS(Data!$H:$H,Data!$G:$G,"Gasverbruik",Data!$O:$O,$B6,Data!$D:$D,F$4,Data!$E:$E,"Heel jaar")</f>
        <v>8359</v>
      </c>
      <c r="G6" s="245">
        <f>SUMIFS(Data!$H:$H,Data!$G:$G,"Gasverbruik",Data!$O:$O,$B6,Data!$D:$D,G$4,Data!$E:$E,"Heel jaar")</f>
        <v>8288.2189365943923</v>
      </c>
      <c r="H6" s="245">
        <f>SUMIFS(Data!$H:$H,Data!$G:$G,"Gasverbruik",Data!$O:$O,$B6,Data!$D:$D,H$4,Data!$E:$E,"Heel jaar")</f>
        <v>7423.9830337427247</v>
      </c>
      <c r="I6" s="245">
        <f>SUMIFS(Data!$H:$H,Data!$G:$G,"Gasverbruik",Data!$O:$O,$B6,Data!$D:$D,I$4,Data!$E:$E,"Heel jaar")</f>
        <v>0</v>
      </c>
    </row>
    <row r="7" spans="2:9" ht="15" thickTop="1" thickBot="1" x14ac:dyDescent="0.3">
      <c r="B7" s="78" t="s">
        <v>156</v>
      </c>
      <c r="C7" s="245">
        <f>SUMIFS(Data!$H:$H,Data!$G:$G,"Gasverbruik",Data!$O:$O,$B7,Data!$D:$D,C$4,Data!$E:$E,"Heel jaar")</f>
        <v>0</v>
      </c>
      <c r="D7" s="245">
        <f>SUMIFS(Data!$H:$H,Data!$G:$G,"Gasverbruik",Data!$O:$O,$B7,Data!$D:$D,D$4,Data!$E:$E,"Heel jaar")</f>
        <v>15904</v>
      </c>
      <c r="E7" s="245">
        <f>SUMIFS(Data!$H:$H,Data!$G:$G,"Gasverbruik",Data!$O:$O,$B7,Data!$D:$D,E$4,Data!$E:$E,"Heel jaar")</f>
        <v>0</v>
      </c>
      <c r="F7" s="245">
        <f>SUMIFS(Data!$H:$H,Data!$G:$G,"Gasverbruik",Data!$O:$O,$B7,Data!$D:$D,F$4,Data!$E:$E,"Heel jaar")</f>
        <v>0</v>
      </c>
      <c r="G7" s="245">
        <f>SUMIFS(Data!$H:$H,Data!$G:$G,"Gasverbruik",Data!$O:$O,$B7,Data!$D:$D,G$4,Data!$E:$E,"Heel jaar")</f>
        <v>0</v>
      </c>
      <c r="H7" s="245">
        <f>SUMIFS(Data!$H:$H,Data!$G:$G,"Gasverbruik",Data!$O:$O,$B7,Data!$D:$D,H$4,Data!$E:$E,"Heel jaar")</f>
        <v>0</v>
      </c>
      <c r="I7" s="245">
        <f>SUMIFS(Data!$H:$H,Data!$G:$G,"Gasverbruik",Data!$O:$O,$B7,Data!$D:$D,I$4,Data!$E:$E,"Heel jaar")</f>
        <v>0</v>
      </c>
    </row>
    <row r="8" spans="2:9" ht="15" thickTop="1" thickBot="1" x14ac:dyDescent="0.3">
      <c r="B8" s="78" t="s">
        <v>113</v>
      </c>
      <c r="C8" s="245">
        <f>SUMIFS(Data!$H:$H,Data!$G:$G,"Gasverbruik",Data!$O:$O,$B8,Data!$D:$D,C$4,Data!$E:$E,"Heel jaar")</f>
        <v>14143</v>
      </c>
      <c r="D8" s="245">
        <f>SUMIFS(Data!$H:$H,Data!$G:$G,"Gasverbruik",Data!$O:$O,$B8,Data!$D:$D,D$4,Data!$E:$E,"Heel jaar")</f>
        <v>3419</v>
      </c>
      <c r="E8" s="245">
        <f>SUMIFS(Data!$H:$H,Data!$G:$G,"Gasverbruik",Data!$O:$O,$B8,Data!$D:$D,E$4,Data!$E:$E,"Heel jaar")</f>
        <v>12449</v>
      </c>
      <c r="F8" s="245">
        <f>SUMIFS(Data!$H:$H,Data!$G:$G,"Gasverbruik",Data!$O:$O,$B8,Data!$D:$D,F$4,Data!$E:$E,"Heel jaar")</f>
        <v>13527</v>
      </c>
      <c r="G8" s="245">
        <f>SUMIFS(Data!$H:$H,Data!$G:$G,"Gasverbruik",Data!$O:$O,$B8,Data!$D:$D,G$4,Data!$E:$E,"Heel jaar")</f>
        <v>14120.277313343413</v>
      </c>
      <c r="H8" s="245">
        <f>SUMIFS(Data!$H:$H,Data!$G:$G,"Gasverbruik",Data!$O:$O,$B8,Data!$D:$D,H$4,Data!$E:$E,"Heel jaar")</f>
        <v>12013.903397229074</v>
      </c>
      <c r="I8" s="245">
        <f>SUMIFS(Data!$H:$H,Data!$G:$G,"Gasverbruik",Data!$O:$O,$B8,Data!$D:$D,I$4,Data!$E:$E,"Heel jaar")</f>
        <v>0</v>
      </c>
    </row>
    <row r="9" spans="2:9" ht="15" thickTop="1" thickBot="1" x14ac:dyDescent="0.3">
      <c r="B9" s="78" t="s">
        <v>341</v>
      </c>
      <c r="C9" s="245">
        <f>SUMIFS(Data!$H:$H,Data!$G:$G,"Gasverbruik",Data!$O:$O,$B9,Data!$D:$D,C$4,Data!$E:$E,"Heel jaar")</f>
        <v>0</v>
      </c>
      <c r="D9" s="245">
        <f>SUMIFS(Data!$H:$H,Data!$G:$G,"Gasverbruik",Data!$O:$O,$B9,Data!$D:$D,D$4,Data!$E:$E,"Heel jaar")</f>
        <v>0</v>
      </c>
      <c r="E9" s="245">
        <f>SUMIFS(Data!$H:$H,Data!$G:$G,"Gasverbruik",Data!$O:$O,$B9,Data!$D:$D,E$4,Data!$E:$E,"Heel jaar")</f>
        <v>0</v>
      </c>
      <c r="F9" s="245">
        <f>SUMIFS(Data!$H:$H,Data!$G:$G,"Gasverbruik",Data!$O:$O,$B9,Data!$D:$D,F$4,Data!$E:$E,"Heel jaar")</f>
        <v>0</v>
      </c>
      <c r="G9" s="245">
        <f>SUMIFS(Data!$H:$H,Data!$G:$G,"Gasverbruik",Data!$O:$O,$B9,Data!$D:$D,G$4,Data!$E:$E,"Heel jaar")</f>
        <v>0</v>
      </c>
      <c r="H9" s="245">
        <f>SUMIFS(Data!$H:$H,Data!$G:$G,"Gasverbruik",Data!$O:$O,$B9,Data!$D:$D,H$4,Data!$E:$E,"Heel jaar")</f>
        <v>33459.879987226152</v>
      </c>
      <c r="I9" s="245">
        <f>SUMIFS(Data!$H:$H,Data!$G:$G,"Gasverbruik",Data!$O:$O,$B9,Data!$D:$D,I$4,Data!$E:$E,"Heel jaar")</f>
        <v>0</v>
      </c>
    </row>
    <row r="10" spans="2:9" ht="15" thickTop="1" thickBot="1" x14ac:dyDescent="0.3">
      <c r="B10" s="78" t="s">
        <v>115</v>
      </c>
      <c r="C10" s="245">
        <f>SUMIFS(Data!$H:$H,Data!$G:$G,"Gasverbruik",Data!$O:$O,$B10,Data!$D:$D,C$4,Data!$E:$E,"Heel jaar")</f>
        <v>0</v>
      </c>
      <c r="D10" s="245">
        <f>SUMIFS(Data!$H:$H,Data!$G:$G,"Gasverbruik",Data!$O:$O,$B10,Data!$D:$D,D$4,Data!$E:$E,"Heel jaar")</f>
        <v>0</v>
      </c>
      <c r="E10" s="245">
        <f>SUMIFS(Data!$H:$H,Data!$G:$G,"Gasverbruik",Data!$O:$O,$B10,Data!$D:$D,E$4,Data!$E:$E,"Heel jaar")</f>
        <v>4494</v>
      </c>
      <c r="F10" s="245">
        <f>SUMIFS(Data!$H:$H,Data!$G:$G,"Gasverbruik",Data!$O:$O,$B10,Data!$D:$D,F$4,Data!$E:$E,"Heel jaar")</f>
        <v>15086</v>
      </c>
      <c r="G10" s="245">
        <f>SUMIFS(Data!$H:$H,Data!$G:$G,"Gasverbruik",Data!$O:$O,$B10,Data!$D:$D,G$4,Data!$E:$E,"Heel jaar")</f>
        <v>14958.257073509152</v>
      </c>
      <c r="H10" s="245">
        <f>SUMIFS(Data!$H:$H,Data!$G:$G,"Gasverbruik",Data!$O:$O,$B10,Data!$D:$D,H$4,Data!$E:$E,"Heel jaar")</f>
        <v>14951.878738253232</v>
      </c>
      <c r="I10" s="245">
        <f>SUMIFS(Data!$H:$H,Data!$G:$G,"Gasverbruik",Data!$O:$O,$B10,Data!$D:$D,I$4,Data!$E:$E,"Heel jaar")</f>
        <v>0</v>
      </c>
    </row>
    <row r="11" spans="2:9" ht="15" thickTop="1" thickBot="1" x14ac:dyDescent="0.3">
      <c r="B11" s="78" t="s">
        <v>117</v>
      </c>
      <c r="C11" s="245">
        <f>SUMIFS(Data!$H:$H,Data!$G:$G,"Gasverbruik",Data!$O:$O,$B11,Data!$D:$D,C$4,Data!$E:$E,"Heel jaar")</f>
        <v>0</v>
      </c>
      <c r="D11" s="245">
        <f>SUMIFS(Data!$H:$H,Data!$G:$G,"Gasverbruik",Data!$O:$O,$B11,Data!$D:$D,D$4,Data!$E:$E,"Heel jaar")</f>
        <v>0</v>
      </c>
      <c r="E11" s="245">
        <f>SUMIFS(Data!$H:$H,Data!$G:$G,"Gasverbruik",Data!$O:$O,$B11,Data!$D:$D,E$4,Data!$E:$E,"Heel jaar")</f>
        <v>3900</v>
      </c>
      <c r="F11" s="245">
        <f>SUMIFS(Data!$H:$H,Data!$G:$G,"Gasverbruik",Data!$O:$O,$B11,Data!$D:$D,F$4,Data!$E:$E,"Heel jaar")</f>
        <v>3900</v>
      </c>
      <c r="G11" s="245">
        <f>SUMIFS(Data!$H:$H,Data!$G:$G,"Gasverbruik",Data!$O:$O,$B11,Data!$D:$D,G$4,Data!$E:$E,"Heel jaar")</f>
        <v>3866.9761757050042</v>
      </c>
      <c r="H11" s="245">
        <f>SUMIFS(Data!$H:$H,Data!$G:$G,"Gasverbruik",Data!$O:$O,$B11,Data!$D:$D,H$4,Data!$E:$E,"Heel jaar")</f>
        <v>0</v>
      </c>
      <c r="I11" s="245">
        <f>SUMIFS(Data!$H:$H,Data!$G:$G,"Gasverbruik",Data!$O:$O,$B11,Data!$D:$D,I$4,Data!$E:$E,"Heel jaar")</f>
        <v>0</v>
      </c>
    </row>
    <row r="12" spans="2:9" ht="15" thickTop="1" thickBot="1" x14ac:dyDescent="0.3">
      <c r="B12" s="78" t="s">
        <v>118</v>
      </c>
      <c r="C12" s="245">
        <f>SUMIFS(Data!$H:$H,Data!$G:$G,"Gasverbruik",Data!$O:$O,$B12,Data!$D:$D,C$4,Data!$E:$E,"Heel jaar")</f>
        <v>0</v>
      </c>
      <c r="D12" s="245">
        <f>SUMIFS(Data!$H:$H,Data!$G:$G,"Gasverbruik",Data!$O:$O,$B12,Data!$D:$D,D$4,Data!$E:$E,"Heel jaar")</f>
        <v>0</v>
      </c>
      <c r="E12" s="245">
        <f>SUMIFS(Data!$H:$H,Data!$G:$G,"Gasverbruik",Data!$O:$O,$B12,Data!$D:$D,E$4,Data!$E:$E,"Heel jaar")</f>
        <v>9610</v>
      </c>
      <c r="F12" s="245">
        <f>SUMIFS(Data!$H:$H,Data!$G:$G,"Gasverbruik",Data!$O:$O,$B12,Data!$D:$D,F$4,Data!$E:$E,"Heel jaar")</f>
        <v>24830</v>
      </c>
      <c r="G12" s="245">
        <f>SUMIFS(Data!$H:$H,Data!$G:$G,"Gasverbruik",Data!$O:$O,$B12,Data!$D:$D,G$4,Data!$E:$E,"Heel jaar")</f>
        <v>24619.748318655191</v>
      </c>
      <c r="H12" s="245">
        <f>SUMIFS(Data!$H:$H,Data!$G:$G,"Gasverbruik",Data!$O:$O,$B12,Data!$D:$D,H$4,Data!$E:$E,"Heel jaar")</f>
        <v>22052.577907385075</v>
      </c>
      <c r="I12" s="245">
        <f>SUMIFS(Data!$H:$H,Data!$G:$G,"Gasverbruik",Data!$O:$O,$B12,Data!$D:$D,I$4,Data!$E:$E,"Heel jaar")</f>
        <v>0</v>
      </c>
    </row>
    <row r="13" spans="2:9" ht="15" thickTop="1" thickBot="1" x14ac:dyDescent="0.3">
      <c r="B13" s="78" t="s">
        <v>119</v>
      </c>
      <c r="C13" s="245">
        <f>SUMIFS(Data!$H:$H,Data!$G:$G,"Gasverbruik",Data!$O:$O,$B13,Data!$D:$D,C$4,Data!$E:$E,"Heel jaar")</f>
        <v>2038</v>
      </c>
      <c r="D13" s="245">
        <f>SUMIFS(Data!$H:$H,Data!$G:$G,"Gasverbruik",Data!$O:$O,$B13,Data!$D:$D,D$4,Data!$E:$E,"Heel jaar")</f>
        <v>2038</v>
      </c>
      <c r="E13" s="245">
        <f>SUMIFS(Data!$H:$H,Data!$G:$G,"Gasverbruik",Data!$O:$O,$B13,Data!$D:$D,E$4,Data!$E:$E,"Heel jaar")</f>
        <v>2038</v>
      </c>
      <c r="F13" s="245">
        <f>SUMIFS(Data!$H:$H,Data!$G:$G,"Gasverbruik",Data!$O:$O,$B13,Data!$D:$D,F$4,Data!$E:$E,"Heel jaar")</f>
        <v>2038</v>
      </c>
      <c r="G13" s="245">
        <f>SUMIFS(Data!$H:$H,Data!$G:$G,"Gasverbruik",Data!$O:$O,$B13,Data!$D:$D,G$4,Data!$E:$E,"Heel jaar")</f>
        <v>2020.7429348940509</v>
      </c>
      <c r="H13" s="245">
        <f>SUMIFS(Data!$H:$H,Data!$G:$G,"Gasverbruik",Data!$O:$O,$B13,Data!$D:$D,H$4,Data!$E:$E,"Heel jaar")</f>
        <v>12088.507365985432</v>
      </c>
      <c r="I13" s="245">
        <f>SUMIFS(Data!$H:$H,Data!$G:$G,"Gasverbruik",Data!$O:$O,$B13,Data!$D:$D,I$4,Data!$E:$E,"Heel jaar")</f>
        <v>0</v>
      </c>
    </row>
    <row r="14" spans="2:9" ht="15" thickTop="1" thickBot="1" x14ac:dyDescent="0.3">
      <c r="B14" s="78" t="s">
        <v>120</v>
      </c>
      <c r="C14" s="245">
        <f>SUMIFS(Data!$H:$H,Data!$G:$G,"Gasverbruik",Data!$O:$O,$B14,Data!$D:$D,C$4,Data!$E:$E,"Heel jaar")</f>
        <v>0</v>
      </c>
      <c r="D14" s="245">
        <f>SUMIFS(Data!$H:$H,Data!$G:$G,"Gasverbruik",Data!$O:$O,$B14,Data!$D:$D,D$4,Data!$E:$E,"Heel jaar")</f>
        <v>5005</v>
      </c>
      <c r="E14" s="245">
        <f>SUMIFS(Data!$H:$H,Data!$G:$G,"Gasverbruik",Data!$O:$O,$B14,Data!$D:$D,E$4,Data!$E:$E,"Heel jaar")</f>
        <v>4874</v>
      </c>
      <c r="F14" s="245">
        <f>SUMIFS(Data!$H:$H,Data!$G:$G,"Gasverbruik",Data!$O:$O,$B14,Data!$D:$D,F$4,Data!$E:$E,"Heel jaar")</f>
        <v>5120</v>
      </c>
      <c r="G14" s="245">
        <f>SUMIFS(Data!$H:$H,Data!$G:$G,"Gasverbruik",Data!$O:$O,$B14,Data!$D:$D,G$4,Data!$E:$E,"Heel jaar")</f>
        <v>0</v>
      </c>
      <c r="H14" s="245">
        <f>SUMIFS(Data!$H:$H,Data!$G:$G,"Gasverbruik",Data!$O:$O,$B14,Data!$D:$D,H$4,Data!$E:$E,"Heel jaar")</f>
        <v>0</v>
      </c>
      <c r="I14" s="245">
        <f>SUMIFS(Data!$H:$H,Data!$G:$G,"Gasverbruik",Data!$O:$O,$B14,Data!$D:$D,I$4,Data!$E:$E,"Heel jaar")</f>
        <v>0</v>
      </c>
    </row>
    <row r="15" spans="2:9" ht="15" thickTop="1" thickBot="1" x14ac:dyDescent="0.3">
      <c r="B15" s="78" t="s">
        <v>121</v>
      </c>
      <c r="C15" s="245">
        <f>SUMIFS(Data!$H:$H,Data!$G:$G,"Gasverbruik",Data!$O:$O,$B15,Data!$D:$D,C$4,Data!$E:$E,"Heel jaar")</f>
        <v>0</v>
      </c>
      <c r="D15" s="245">
        <f>SUMIFS(Data!$H:$H,Data!$G:$G,"Gasverbruik",Data!$O:$O,$B15,Data!$D:$D,D$4,Data!$E:$E,"Heel jaar")</f>
        <v>0</v>
      </c>
      <c r="E15" s="245">
        <f>SUMIFS(Data!$H:$H,Data!$G:$G,"Gasverbruik",Data!$O:$O,$B15,Data!$D:$D,E$4,Data!$E:$E,"Heel jaar")</f>
        <v>0</v>
      </c>
      <c r="F15" s="245">
        <f>SUMIFS(Data!$H:$H,Data!$G:$G,"Gasverbruik",Data!$O:$O,$B15,Data!$D:$D,F$4,Data!$E:$E,"Heel jaar")</f>
        <v>4693</v>
      </c>
      <c r="G15" s="245">
        <f>SUMIFS(Data!$H:$H,Data!$G:$G,"Gasverbruik",Data!$O:$O,$B15,Data!$D:$D,G$4,Data!$E:$E,"Heel jaar")</f>
        <v>4653.2613314316886</v>
      </c>
      <c r="H15" s="245">
        <f>SUMIFS(Data!$H:$H,Data!$G:$G,"Gasverbruik",Data!$O:$O,$B15,Data!$D:$D,H$4,Data!$E:$E,"Heel jaar")</f>
        <v>14166.760781341092</v>
      </c>
      <c r="I15" s="245">
        <f>SUMIFS(Data!$H:$H,Data!$G:$G,"Gasverbruik",Data!$O:$O,$B15,Data!$D:$D,I$4,Data!$E:$E,"Heel jaar")</f>
        <v>0</v>
      </c>
    </row>
    <row r="16" spans="2:9" ht="15" thickTop="1" thickBot="1" x14ac:dyDescent="0.3">
      <c r="B16" s="78" t="s">
        <v>122</v>
      </c>
      <c r="C16" s="245">
        <f>SUMIFS(Data!$H:$H,Data!$G:$G,"Gasverbruik",Data!$O:$O,$B16,Data!$D:$D,C$4,Data!$E:$E,"Heel jaar")</f>
        <v>22519</v>
      </c>
      <c r="D16" s="245">
        <f>SUMIFS(Data!$H:$H,Data!$G:$G,"Gasverbruik",Data!$O:$O,$B16,Data!$D:$D,D$4,Data!$E:$E,"Heel jaar")</f>
        <v>19613</v>
      </c>
      <c r="E16" s="245">
        <f>SUMIFS(Data!$H:$H,Data!$G:$G,"Gasverbruik",Data!$O:$O,$B16,Data!$D:$D,E$4,Data!$E:$E,"Heel jaar")</f>
        <v>21873</v>
      </c>
      <c r="F16" s="245">
        <f>SUMIFS(Data!$H:$H,Data!$G:$G,"Gasverbruik",Data!$O:$O,$B16,Data!$D:$D,F$4,Data!$E:$E,"Heel jaar")</f>
        <v>29029</v>
      </c>
      <c r="G16" s="245">
        <f>SUMIFS(Data!$H:$H,Data!$G:$G,"Gasverbruik",Data!$O:$O,$B16,Data!$D:$D,G$4,Data!$E:$E,"Heel jaar")</f>
        <v>28783.192667830914</v>
      </c>
      <c r="H16" s="245">
        <f>SUMIFS(Data!$H:$H,Data!$G:$G,"Gasverbruik",Data!$O:$O,$B16,Data!$D:$D,H$4,Data!$E:$E,"Heel jaar")</f>
        <v>20787</v>
      </c>
      <c r="I16" s="245">
        <f>SUMIFS(Data!$H:$H,Data!$G:$G,"Gasverbruik",Data!$O:$O,$B16,Data!$D:$D,I$4,Data!$E:$E,"Heel jaar")</f>
        <v>0</v>
      </c>
    </row>
    <row r="17" spans="2:9" ht="15" thickTop="1" thickBot="1" x14ac:dyDescent="0.3">
      <c r="B17" s="78" t="s">
        <v>123</v>
      </c>
      <c r="C17" s="245">
        <f>SUMIFS(Data!$H:$H,Data!$G:$G,"Gasverbruik",Data!$O:$O,$B17,Data!$D:$D,C$4,Data!$E:$E,"Heel jaar")</f>
        <v>0</v>
      </c>
      <c r="D17" s="245">
        <f>SUMIFS(Data!$H:$H,Data!$G:$G,"Gasverbruik",Data!$O:$O,$B17,Data!$D:$D,D$4,Data!$E:$E,"Heel jaar")</f>
        <v>0</v>
      </c>
      <c r="E17" s="245">
        <f>SUMIFS(Data!$H:$H,Data!$G:$G,"Gasverbruik",Data!$O:$O,$B17,Data!$D:$D,E$4,Data!$E:$E,"Heel jaar")</f>
        <v>0</v>
      </c>
      <c r="F17" s="245">
        <f>SUMIFS(Data!$H:$H,Data!$G:$G,"Gasverbruik",Data!$O:$O,$B17,Data!$D:$D,F$4,Data!$E:$E,"Heel jaar")</f>
        <v>1155</v>
      </c>
      <c r="G17" s="245">
        <f>SUMIFS(Data!$H:$H,Data!$G:$G,"Gasverbruik",Data!$O:$O,$B17,Data!$D:$D,G$4,Data!$E:$E,"Heel jaar")</f>
        <v>1145.2198674203282</v>
      </c>
      <c r="H17" s="245">
        <f>SUMIFS(Data!$H:$H,Data!$G:$G,"Gasverbruik",Data!$O:$O,$B17,Data!$D:$D,H$4,Data!$E:$E,"Heel jaar")</f>
        <v>0</v>
      </c>
      <c r="I17" s="245">
        <f>SUMIFS(Data!$H:$H,Data!$G:$G,"Gasverbruik",Data!$O:$O,$B17,Data!$D:$D,I$4,Data!$E:$E,"Heel jaar")</f>
        <v>0</v>
      </c>
    </row>
    <row r="18" spans="2:9" ht="15" thickTop="1" thickBot="1" x14ac:dyDescent="0.3">
      <c r="B18" s="78" t="s">
        <v>330</v>
      </c>
      <c r="C18" s="245">
        <f>SUMIFS(Data!$H:$H,Data!$G:$G,"Gasverbruik",Data!$O:$O,$B18,Data!$D:$D,C$4,Data!$E:$E,"Heel jaar")</f>
        <v>0</v>
      </c>
      <c r="D18" s="245">
        <f>SUMIFS(Data!$H:$H,Data!$G:$G,"Gasverbruik",Data!$O:$O,$B18,Data!$D:$D,D$4,Data!$E:$E,"Heel jaar")</f>
        <v>0</v>
      </c>
      <c r="E18" s="245">
        <f>SUMIFS(Data!$H:$H,Data!$G:$G,"Gasverbruik",Data!$O:$O,$B18,Data!$D:$D,E$4,Data!$E:$E,"Heel jaar")</f>
        <v>0</v>
      </c>
      <c r="F18" s="245">
        <f>SUMIFS(Data!$H:$H,Data!$G:$G,"Gasverbruik",Data!$O:$O,$B18,Data!$D:$D,F$4,Data!$E:$E,"Heel jaar")</f>
        <v>0</v>
      </c>
      <c r="G18" s="245">
        <f>SUMIFS(Data!$H:$H,Data!$G:$G,"Gasverbruik",Data!$O:$O,$B18,Data!$D:$D,G$4,Data!$E:$E,"Heel jaar")</f>
        <v>0</v>
      </c>
      <c r="H18" s="245">
        <f>SUMIFS(Data!$H:$H,Data!$G:$G,"Gasverbruik",Data!$O:$O,$B18,Data!$D:$D,H$4,Data!$E:$E,"Heel jaar")</f>
        <v>12123.144922908026</v>
      </c>
      <c r="I18" s="245">
        <f>SUMIFS(Data!$H:$H,Data!$G:$G,"Gasverbruik",Data!$O:$O,$B18,Data!$D:$D,I$4,Data!$E:$E,"Heel jaar")</f>
        <v>0</v>
      </c>
    </row>
    <row r="19" spans="2:9" ht="15" thickTop="1" thickBot="1" x14ac:dyDescent="0.3">
      <c r="B19" s="78" t="s">
        <v>124</v>
      </c>
      <c r="C19" s="245">
        <f>SUMIFS(Data!$H:$H,Data!$G:$G,"Gasverbruik",Data!$O:$O,$B19,Data!$D:$D,C$4,Data!$E:$E,"Heel jaar")</f>
        <v>3068</v>
      </c>
      <c r="D19" s="245">
        <f>SUMIFS(Data!$H:$H,Data!$G:$G,"Gasverbruik",Data!$O:$O,$B19,Data!$D:$D,D$4,Data!$E:$E,"Heel jaar")</f>
        <v>2894</v>
      </c>
      <c r="E19" s="245">
        <f>SUMIFS(Data!$H:$H,Data!$G:$G,"Gasverbruik",Data!$O:$O,$B19,Data!$D:$D,E$4,Data!$E:$E,"Heel jaar")</f>
        <v>3008</v>
      </c>
      <c r="F19" s="245">
        <f>SUMIFS(Data!$H:$H,Data!$G:$G,"Gasverbruik",Data!$O:$O,$B19,Data!$D:$D,F$4,Data!$E:$E,"Heel jaar")</f>
        <v>3224</v>
      </c>
      <c r="G19" s="245">
        <f>SUMIFS(Data!$H:$H,Data!$G:$G,"Gasverbruik",Data!$O:$O,$B19,Data!$D:$D,G$4,Data!$E:$E,"Heel jaar")</f>
        <v>3028</v>
      </c>
      <c r="H19" s="245">
        <f>SUMIFS(Data!$H:$H,Data!$G:$G,"Gasverbruik",Data!$O:$O,$B19,Data!$D:$D,H$4,Data!$E:$E,"Heel jaar")</f>
        <v>4052.59415994354</v>
      </c>
      <c r="I19" s="245">
        <f>SUMIFS(Data!$H:$H,Data!$G:$G,"Gasverbruik",Data!$O:$O,$B19,Data!$D:$D,I$4,Data!$E:$E,"Heel jaar")</f>
        <v>0</v>
      </c>
    </row>
    <row r="20" spans="2:9" ht="15" thickTop="1" thickBot="1" x14ac:dyDescent="0.3">
      <c r="B20" s="78" t="s">
        <v>329</v>
      </c>
      <c r="C20" s="245">
        <f>SUMIFS(Data!$H:$H,Data!$G:$G,"Gasverbruik",Data!$O:$O,$B20,Data!$D:$D,C$4,Data!$E:$E,"Heel jaar")</f>
        <v>0</v>
      </c>
      <c r="D20" s="245">
        <f>SUMIFS(Data!$H:$H,Data!$G:$G,"Gasverbruik",Data!$O:$O,$B20,Data!$D:$D,D$4,Data!$E:$E,"Heel jaar")</f>
        <v>0</v>
      </c>
      <c r="E20" s="245">
        <f>SUMIFS(Data!$H:$H,Data!$G:$G,"Gasverbruik",Data!$O:$O,$B20,Data!$D:$D,E$4,Data!$E:$E,"Heel jaar")</f>
        <v>0</v>
      </c>
      <c r="F20" s="245">
        <f>SUMIFS(Data!$H:$H,Data!$G:$G,"Gasverbruik",Data!$O:$O,$B20,Data!$D:$D,F$4,Data!$E:$E,"Heel jaar")</f>
        <v>0</v>
      </c>
      <c r="G20" s="245">
        <f>SUMIFS(Data!$H:$H,Data!$G:$G,"Gasverbruik",Data!$O:$O,$B20,Data!$D:$D,G$4,Data!$E:$E,"Heel jaar")</f>
        <v>0</v>
      </c>
      <c r="H20" s="245">
        <f>SUMIFS(Data!$H:$H,Data!$G:$G,"Gasverbruik",Data!$O:$O,$B20,Data!$D:$D,H$4,Data!$E:$E,"Heel jaar")</f>
        <v>11211.022590613042</v>
      </c>
      <c r="I20" s="245">
        <f>SUMIFS(Data!$H:$H,Data!$G:$G,"Gasverbruik",Data!$O:$O,$B20,Data!$D:$D,I$4,Data!$E:$E,"Heel jaar")</f>
        <v>0</v>
      </c>
    </row>
    <row r="21" spans="2:9" ht="15" thickTop="1" thickBot="1" x14ac:dyDescent="0.3">
      <c r="B21" s="78" t="s">
        <v>310</v>
      </c>
      <c r="C21" s="245">
        <f>SUMIFS(Data!$H:$H,Data!$G:$G,"Gasverbruik",Data!$O:$O,$B21,Data!$D:$D,C$4,Data!$E:$E,"Heel jaar")</f>
        <v>0</v>
      </c>
      <c r="D21" s="245">
        <f>SUMIFS(Data!$H:$H,Data!$G:$G,"Gasverbruik",Data!$O:$O,$B21,Data!$D:$D,D$4,Data!$E:$E,"Heel jaar")</f>
        <v>0</v>
      </c>
      <c r="E21" s="245">
        <f>SUMIFS(Data!$H:$H,Data!$G:$G,"Gasverbruik",Data!$O:$O,$B21,Data!$D:$D,E$4,Data!$E:$E,"Heel jaar")</f>
        <v>0</v>
      </c>
      <c r="F21" s="245">
        <f>SUMIFS(Data!$H:$H,Data!$G:$G,"Gasverbruik",Data!$O:$O,$B21,Data!$D:$D,F$4,Data!$E:$E,"Heel jaar")</f>
        <v>0</v>
      </c>
      <c r="G21" s="245">
        <f>SUMIFS(Data!$H:$H,Data!$G:$G,"Gasverbruik",Data!$O:$O,$B21,Data!$D:$D,G$4,Data!$E:$E,"Heel jaar")</f>
        <v>0</v>
      </c>
      <c r="H21" s="245">
        <f>SUMIFS(Data!$H:$H,Data!$G:$G,"Gasverbruik",Data!$O:$O,$B21,Data!$D:$D,H$4,Data!$E:$E,"Heel jaar")</f>
        <v>2386.6431304898265</v>
      </c>
      <c r="I21" s="245">
        <f>SUMIFS(Data!$H:$H,Data!$G:$G,"Gasverbruik",Data!$O:$O,$B21,Data!$D:$D,I$4,Data!$E:$E,"Heel jaar")</f>
        <v>0</v>
      </c>
    </row>
    <row r="22" spans="2:9" ht="15" thickTop="1" thickBot="1" x14ac:dyDescent="0.3">
      <c r="B22" s="78" t="s">
        <v>311</v>
      </c>
      <c r="C22" s="245">
        <f>SUMIFS(Data!$H:$H,Data!$G:$G,"Gasverbruik",Data!$O:$O,$B22,Data!$D:$D,C$4,Data!$E:$E,"Heel jaar")</f>
        <v>0</v>
      </c>
      <c r="D22" s="245">
        <f>SUMIFS(Data!$H:$H,Data!$G:$G,"Gasverbruik",Data!$O:$O,$B22,Data!$D:$D,D$4,Data!$E:$E,"Heel jaar")</f>
        <v>0</v>
      </c>
      <c r="E22" s="245">
        <f>SUMIFS(Data!$H:$H,Data!$G:$G,"Gasverbruik",Data!$O:$O,$B22,Data!$D:$D,E$4,Data!$E:$E,"Heel jaar")</f>
        <v>0</v>
      </c>
      <c r="F22" s="245">
        <f>SUMIFS(Data!$H:$H,Data!$G:$G,"Gasverbruik",Data!$O:$O,$B22,Data!$D:$D,F$4,Data!$E:$E,"Heel jaar")</f>
        <v>0</v>
      </c>
      <c r="G22" s="245">
        <f>SUMIFS(Data!$H:$H,Data!$G:$G,"Gasverbruik",Data!$O:$O,$B22,Data!$D:$D,G$4,Data!$E:$E,"Heel jaar")</f>
        <v>0</v>
      </c>
      <c r="H22" s="245">
        <f>SUMIFS(Data!$H:$H,Data!$G:$G,"Gasverbruik",Data!$O:$O,$B22,Data!$D:$D,H$4,Data!$E:$E,"Heel jaar")</f>
        <v>2020.5241538180044</v>
      </c>
      <c r="I22" s="245">
        <f>SUMIFS(Data!$H:$H,Data!$G:$G,"Gasverbruik",Data!$O:$O,$B22,Data!$D:$D,I$4,Data!$E:$E,"Heel jaar")</f>
        <v>0</v>
      </c>
    </row>
    <row r="26" spans="2:9" ht="14.4" thickBot="1" x14ac:dyDescent="0.3"/>
    <row r="27" spans="2:9" ht="17.399999999999999" thickTop="1" thickBot="1" x14ac:dyDescent="0.3">
      <c r="B27" s="370" t="s">
        <v>322</v>
      </c>
      <c r="C27" s="371"/>
      <c r="D27" s="371"/>
      <c r="E27" s="371"/>
      <c r="F27" s="371"/>
      <c r="G27" s="371"/>
      <c r="H27" s="371"/>
      <c r="I27" s="371"/>
    </row>
    <row r="28" spans="2:9" ht="15" thickTop="1" thickBot="1" x14ac:dyDescent="0.3">
      <c r="B28" s="85" t="s">
        <v>192</v>
      </c>
      <c r="C28" s="85">
        <v>2016</v>
      </c>
      <c r="D28" s="85">
        <f>C28+1</f>
        <v>2017</v>
      </c>
      <c r="E28" s="85">
        <f t="shared" ref="E28" si="1">D28+1</f>
        <v>2018</v>
      </c>
      <c r="F28" s="85">
        <f t="shared" ref="F28" si="2">E28+1</f>
        <v>2019</v>
      </c>
      <c r="G28" s="85">
        <f t="shared" ref="G28" si="3">F28+1</f>
        <v>2020</v>
      </c>
      <c r="H28" s="85">
        <f>G28+1</f>
        <v>2021</v>
      </c>
      <c r="I28" s="85">
        <f t="shared" ref="I28" si="4">H28+1</f>
        <v>2022</v>
      </c>
    </row>
    <row r="29" spans="2:9" ht="15" thickTop="1" thickBot="1" x14ac:dyDescent="0.3">
      <c r="B29" s="78" t="s">
        <v>116</v>
      </c>
      <c r="C29" s="245">
        <f>SUMIFS(Data!$H:$H,Data!$G:$G,"Warmtelevering*",Data!$O:$O,$B29,Data!$D:$D,C$4,Data!$E:$E,"Heel jaar")</f>
        <v>171</v>
      </c>
      <c r="D29" s="245">
        <f>SUMIFS(Data!$H:$H,Data!$G:$G,"Warmtelevering*",Data!$O:$O,$B29,Data!$D:$D,D$4,Data!$E:$E,"Heel jaar")</f>
        <v>116</v>
      </c>
      <c r="E29" s="245">
        <f>SUMIFS(Data!$H:$H,Data!$G:$G,"Warmtelevering*",Data!$O:$O,$B29,Data!$D:$D,E$4,Data!$E:$E,"Heel jaar")</f>
        <v>134</v>
      </c>
      <c r="F29" s="245">
        <f>SUMIFS(Data!$H:$H,Data!$G:$G,"Warmtelevering*",Data!$O:$O,$B29,Data!$D:$D,F$4,Data!$E:$E,"Heel jaar")</f>
        <v>112</v>
      </c>
      <c r="G29" s="245">
        <f>SUMIFS(Data!$H:$H,Data!$G:$G,"Warmtelevering*",Data!$O:$O,$B29,Data!$D:$D,G$4,Data!$E:$E,"Heel jaar")</f>
        <v>112</v>
      </c>
      <c r="H29" s="245">
        <f>SUMIFS(Data!$H:$H,Data!$G:$G,"Warmtelevering*",Data!$O:$O,$B29,Data!$D:$D,H$4,Data!$E:$E,"Heel jaar")</f>
        <v>112</v>
      </c>
      <c r="I29" s="245">
        <f>SUMIFS(Data!$H:$H,Data!$G:$G,"Warmtelevering*",Data!$O:$O,$B29,Data!$D:$D,I$4,Data!$E:$E,"Heel jaar")</f>
        <v>0</v>
      </c>
    </row>
    <row r="30" spans="2:9" ht="15" thickTop="1" thickBot="1" x14ac:dyDescent="0.3">
      <c r="B30" s="78" t="s">
        <v>125</v>
      </c>
      <c r="C30" s="245">
        <f>SUMIFS(Data!$H:$H,Data!$G:$G,"Warmtelevering*",Data!$O:$O,$B30,Data!$D:$D,C$4,Data!$E:$E,"Heel jaar")</f>
        <v>1971</v>
      </c>
      <c r="D30" s="245">
        <f>SUMIFS(Data!$H:$H,Data!$G:$G,"Warmtelevering*",Data!$O:$O,$B30,Data!$D:$D,D$4,Data!$E:$E,"Heel jaar")</f>
        <v>1181</v>
      </c>
      <c r="E30" s="245">
        <f>SUMIFS(Data!$H:$H,Data!$G:$G,"Warmtelevering*",Data!$O:$O,$B30,Data!$D:$D,E$4,Data!$E:$E,"Heel jaar")</f>
        <v>1255</v>
      </c>
      <c r="F30" s="245">
        <f>SUMIFS(Data!$H:$H,Data!$G:$G,"Warmtelevering*",Data!$O:$O,$B30,Data!$D:$D,F$4,Data!$E:$E,"Heel jaar")</f>
        <v>1255</v>
      </c>
      <c r="G30" s="245">
        <f>SUMIFS(Data!$H:$H,Data!$G:$G,"Warmtelevering*",Data!$O:$O,$B30,Data!$D:$D,G$4,Data!$E:$E,"Heel jaar")</f>
        <v>1255</v>
      </c>
      <c r="H30" s="245">
        <f>SUMIFS(Data!$H:$H,Data!$G:$G,"Warmtelevering*",Data!$O:$O,$B30,Data!$D:$D,H$4,Data!$E:$E,"Heel jaar")</f>
        <v>1742.5736677115988</v>
      </c>
      <c r="I30" s="245">
        <f>SUMIFS(Data!$H:$H,Data!$G:$G,"Warmtelevering*",Data!$O:$O,$B30,Data!$D:$D,I$4,Data!$E:$E,"Heel jaar")</f>
        <v>0</v>
      </c>
    </row>
    <row r="33" spans="2:9" ht="14.4" thickBot="1" x14ac:dyDescent="0.3"/>
    <row r="34" spans="2:9" ht="17.399999999999999" thickTop="1" thickBot="1" x14ac:dyDescent="0.3">
      <c r="B34" s="372" t="s">
        <v>193</v>
      </c>
      <c r="C34" s="373"/>
      <c r="D34" s="373"/>
      <c r="E34" s="373"/>
      <c r="F34" s="373"/>
      <c r="G34" s="373"/>
      <c r="H34" s="373"/>
      <c r="I34" s="373"/>
    </row>
    <row r="35" spans="2:9" ht="15" thickTop="1" thickBot="1" x14ac:dyDescent="0.3">
      <c r="B35" s="85" t="s">
        <v>192</v>
      </c>
      <c r="C35" s="85">
        <v>2016</v>
      </c>
      <c r="D35" s="85">
        <f t="shared" ref="D35:I35" si="5">C35+1</f>
        <v>2017</v>
      </c>
      <c r="E35" s="85">
        <f t="shared" si="5"/>
        <v>2018</v>
      </c>
      <c r="F35" s="85">
        <f t="shared" si="5"/>
        <v>2019</v>
      </c>
      <c r="G35" s="85">
        <f t="shared" si="5"/>
        <v>2020</v>
      </c>
      <c r="H35" s="85">
        <f t="shared" si="5"/>
        <v>2021</v>
      </c>
      <c r="I35" s="85">
        <f t="shared" si="5"/>
        <v>2022</v>
      </c>
    </row>
    <row r="36" spans="2:9" ht="15" thickTop="1" thickBot="1" x14ac:dyDescent="0.3">
      <c r="B36" s="78" t="s">
        <v>114</v>
      </c>
      <c r="C36" s="245">
        <f>SUMIFS(Data!$H:$H,Data!$G:$G,"Elektriciteitsverbruik - gr*",Data!$O:$O,$B36,Data!$D:$D,C$35,Data!$E:$E,"Heel jaar")</f>
        <v>0</v>
      </c>
      <c r="D36" s="245">
        <f>SUMIFS(Data!$H:$H,Data!$G:$G,"Elektriciteitsverbruik - gr*",Data!$O:$O,$B36,Data!$D:$D,D$35,Data!$E:$E,"Heel jaar")</f>
        <v>0</v>
      </c>
      <c r="E36" s="245">
        <f>SUMIFS(Data!$H:$H,Data!$G:$G,"Elektriciteitsverbruik - gr*",Data!$O:$O,$B36,Data!$D:$D,E$35,Data!$E:$E,"Heel jaar")</f>
        <v>16195</v>
      </c>
      <c r="F36" s="245">
        <f>SUMIFS(Data!$H:$H,Data!$G:$G,"Elektriciteitsverbruik - gr*",Data!$O:$O,$B36,Data!$D:$D,F$35,Data!$E:$E,"Heel jaar")</f>
        <v>22286</v>
      </c>
      <c r="G36" s="245">
        <f>SUMIFS(Data!$H:$H,Data!$G:$G,"Elektriciteitsverbruik - gr*",Data!$O:$O,$B36,Data!$D:$D,G$35,Data!$E:$E,"Heel jaar")</f>
        <v>22162.59963216613</v>
      </c>
      <c r="H36" s="245">
        <f>SUMIFS(Data!$H:$H,Data!$G:$G,"Elektriciteitsverbruik - gr*",Data!$O:$O,$B36,Data!$D:$D,H$35,Data!$E:$E,"Heel jaar")</f>
        <v>0</v>
      </c>
      <c r="I36" s="245">
        <f>SUMIFS(Data!$H:$H,Data!$G:$G,"Elektriciteitsverbruik - gr*",Data!$O:$O,$B36,Data!$D:$D,I$35,Data!$E:$E,"Heel jaar")</f>
        <v>0</v>
      </c>
    </row>
    <row r="37" spans="2:9" ht="15" thickTop="1" thickBot="1" x14ac:dyDescent="0.3">
      <c r="B37" s="78" t="s">
        <v>112</v>
      </c>
      <c r="C37" s="245">
        <f>SUMIFS(Data!$H:$H,Data!$G:$G,"Elektriciteitsverbruik - gr*",Data!$O:$O,$B37,Data!$D:$D,C$35,Data!$E:$E,"Heel jaar")</f>
        <v>0</v>
      </c>
      <c r="D37" s="245">
        <f>SUMIFS(Data!$H:$H,Data!$G:$G,"Elektriciteitsverbruik - gr*",Data!$O:$O,$B37,Data!$D:$D,D$35,Data!$E:$E,"Heel jaar")</f>
        <v>0</v>
      </c>
      <c r="E37" s="245">
        <f>SUMIFS(Data!$H:$H,Data!$G:$G,"Elektriciteitsverbruik - gr*",Data!$O:$O,$B37,Data!$D:$D,E$35,Data!$E:$E,"Heel jaar")</f>
        <v>54655</v>
      </c>
      <c r="F37" s="245">
        <f>SUMIFS(Data!$H:$H,Data!$G:$G,"Elektriciteitsverbruik - gr*",Data!$O:$O,$B37,Data!$D:$D,F$35,Data!$E:$E,"Heel jaar")</f>
        <v>54655</v>
      </c>
      <c r="G37" s="245">
        <f>SUMIFS(Data!$H:$H,Data!$G:$G,"Elektriciteitsverbruik - gr*",Data!$O:$O,$B37,Data!$D:$D,G$35,Data!$E:$E,"Heel jaar")</f>
        <v>54352.368432919313</v>
      </c>
      <c r="H37" s="245">
        <f>SUMIFS(Data!$H:$H,Data!$G:$G,"Elektriciteitsverbruik - gr*",Data!$O:$O,$B37,Data!$D:$D,H$35,Data!$E:$E,"Heel jaar")</f>
        <v>38120.214120773053</v>
      </c>
      <c r="I37" s="245">
        <f>SUMIFS(Data!$H:$H,Data!$G:$G,"Elektriciteitsverbruik - gr*",Data!$O:$O,$B37,Data!$D:$D,I$35,Data!$E:$E,"Heel jaar")</f>
        <v>0</v>
      </c>
    </row>
    <row r="38" spans="2:9" ht="15" thickTop="1" thickBot="1" x14ac:dyDescent="0.3">
      <c r="B38" s="78" t="s">
        <v>156</v>
      </c>
      <c r="C38" s="245">
        <f>SUMIFS(Data!$H:$H,Data!$G:$G,"Elektriciteitsverbruik - gr*",Data!$O:$O,$B38,Data!$D:$D,C$35,Data!$E:$E,"Heel jaar")</f>
        <v>0</v>
      </c>
      <c r="D38" s="245">
        <f>SUMIFS(Data!$H:$H,Data!$G:$G,"Elektriciteitsverbruik - gr*",Data!$O:$O,$B38,Data!$D:$D,D$35,Data!$E:$E,"Heel jaar")</f>
        <v>103955</v>
      </c>
      <c r="E38" s="245">
        <f>SUMIFS(Data!$H:$H,Data!$G:$G,"Elektriciteitsverbruik - gr*",Data!$O:$O,$B38,Data!$D:$D,E$35,Data!$E:$E,"Heel jaar")</f>
        <v>0</v>
      </c>
      <c r="F38" s="245">
        <f>SUMIFS(Data!$H:$H,Data!$G:$G,"Elektriciteitsverbruik - gr*",Data!$O:$O,$B38,Data!$D:$D,F$35,Data!$E:$E,"Heel jaar")</f>
        <v>0</v>
      </c>
      <c r="G38" s="245">
        <f>SUMIFS(Data!$H:$H,Data!$G:$G,"Elektriciteitsverbruik - gr*",Data!$O:$O,$B38,Data!$D:$D,G$35,Data!$E:$E,"Heel jaar")</f>
        <v>0</v>
      </c>
      <c r="H38" s="245">
        <f>SUMIFS(Data!$H:$H,Data!$G:$G,"Elektriciteitsverbruik - gr*",Data!$O:$O,$B38,Data!$D:$D,H$35,Data!$E:$E,"Heel jaar")</f>
        <v>0</v>
      </c>
      <c r="I38" s="245">
        <f>SUMIFS(Data!$H:$H,Data!$G:$G,"Elektriciteitsverbruik - gr*",Data!$O:$O,$B38,Data!$D:$D,I$35,Data!$E:$E,"Heel jaar")</f>
        <v>0</v>
      </c>
    </row>
    <row r="39" spans="2:9" ht="15" thickTop="1" thickBot="1" x14ac:dyDescent="0.3">
      <c r="B39" s="78" t="s">
        <v>113</v>
      </c>
      <c r="C39" s="245">
        <f>SUMIFS(Data!$H:$H,Data!$G:$G,"Elektriciteitsverbruik - gr*",Data!$O:$O,$B39,Data!$D:$D,C$35,Data!$E:$E,"Heel jaar")</f>
        <v>186090</v>
      </c>
      <c r="D39" s="245">
        <f>SUMIFS(Data!$H:$H,Data!$G:$G,"Elektriciteitsverbruik - gr*",Data!$O:$O,$B39,Data!$D:$D,D$35,Data!$E:$E,"Heel jaar")</f>
        <v>34452</v>
      </c>
      <c r="E39" s="245">
        <f>SUMIFS(Data!$H:$H,Data!$G:$G,"Elektriciteitsverbruik - gr*",Data!$O:$O,$B39,Data!$D:$D,E$35,Data!$E:$E,"Heel jaar")</f>
        <v>212758</v>
      </c>
      <c r="F39" s="245">
        <f>SUMIFS(Data!$H:$H,Data!$G:$G,"Elektriciteitsverbruik - gr*",Data!$O:$O,$B39,Data!$D:$D,F$35,Data!$E:$E,"Heel jaar")</f>
        <v>195967</v>
      </c>
      <c r="G39" s="245">
        <f>SUMIFS(Data!$H:$H,Data!$G:$G,"Elektriciteitsverbruik - gr*",Data!$O:$O,$B39,Data!$D:$D,G$35,Data!$E:$E,"Heel jaar")</f>
        <v>268148.99774289265</v>
      </c>
      <c r="H39" s="245">
        <f>SUMIFS(Data!$H:$H,Data!$G:$G,"Elektriciteitsverbruik - gr*",Data!$O:$O,$B39,Data!$D:$D,H$35,Data!$E:$E,"Heel jaar")</f>
        <v>136681</v>
      </c>
      <c r="I39" s="245">
        <f>SUMIFS(Data!$H:$H,Data!$G:$G,"Elektriciteitsverbruik - gr*",Data!$O:$O,$B39,Data!$D:$D,I$35,Data!$E:$E,"Heel jaar")</f>
        <v>0</v>
      </c>
    </row>
    <row r="40" spans="2:9" ht="15" thickTop="1" thickBot="1" x14ac:dyDescent="0.3">
      <c r="B40" s="78" t="s">
        <v>341</v>
      </c>
      <c r="C40" s="245">
        <f>SUMIFS(Data!$H:$H,Data!$G:$G,"Elektriciteitsverbruik - gr*",Data!$O:$O,$B40,Data!$D:$D,C$35,Data!$E:$E,"Heel jaar")</f>
        <v>0</v>
      </c>
      <c r="D40" s="245">
        <f>SUMIFS(Data!$H:$H,Data!$G:$G,"Elektriciteitsverbruik - gr*",Data!$O:$O,$B40,Data!$D:$D,D$35,Data!$E:$E,"Heel jaar")</f>
        <v>0</v>
      </c>
      <c r="E40" s="245">
        <f>SUMIFS(Data!$H:$H,Data!$G:$G,"Elektriciteitsverbruik - gr*",Data!$O:$O,$B40,Data!$D:$D,E$35,Data!$E:$E,"Heel jaar")</f>
        <v>0</v>
      </c>
      <c r="F40" s="245">
        <f>SUMIFS(Data!$H:$H,Data!$G:$G,"Elektriciteitsverbruik - gr*",Data!$O:$O,$B40,Data!$D:$D,F$35,Data!$E:$E,"Heel jaar")</f>
        <v>0</v>
      </c>
      <c r="G40" s="245">
        <f>SUMIFS(Data!$H:$H,Data!$G:$G,"Elektriciteitsverbruik - gr*",Data!$O:$O,$B40,Data!$D:$D,G$35,Data!$E:$E,"Heel jaar")</f>
        <v>0</v>
      </c>
      <c r="H40" s="245">
        <f>SUMIFS(Data!$H:$H,Data!$G:$G,"Elektriciteitsverbruik - gr*",Data!$O:$O,$B40,Data!$D:$D,H$35,Data!$E:$E,"Heel jaar")</f>
        <v>171807.74575738772</v>
      </c>
      <c r="I40" s="245">
        <f>SUMIFS(Data!$H:$H,Data!$G:$G,"Elektriciteitsverbruik - gr*",Data!$O:$O,$B40,Data!$D:$D,I$35,Data!$E:$E,"Heel jaar")</f>
        <v>0</v>
      </c>
    </row>
    <row r="41" spans="2:9" ht="15" thickTop="1" thickBot="1" x14ac:dyDescent="0.3">
      <c r="B41" s="78" t="s">
        <v>115</v>
      </c>
      <c r="C41" s="245">
        <f>SUMIFS(Data!$H:$H,Data!$G:$G,"Elektriciteitsverbruik - gr*",Data!$O:$O,$B41,Data!$D:$D,C$35,Data!$E:$E,"Heel jaar")</f>
        <v>0</v>
      </c>
      <c r="D41" s="245">
        <f>SUMIFS(Data!$H:$H,Data!$G:$G,"Elektriciteitsverbruik - gr*",Data!$O:$O,$B41,Data!$D:$D,D$35,Data!$E:$E,"Heel jaar")</f>
        <v>0</v>
      </c>
      <c r="E41" s="245">
        <f>SUMIFS(Data!$H:$H,Data!$G:$G,"Elektriciteitsverbruik - gr*",Data!$O:$O,$B41,Data!$D:$D,E$35,Data!$E:$E,"Heel jaar")</f>
        <v>22718</v>
      </c>
      <c r="F41" s="245">
        <f>SUMIFS(Data!$H:$H,Data!$G:$G,"Elektriciteitsverbruik - gr*",Data!$O:$O,$B41,Data!$D:$D,F$35,Data!$E:$E,"Heel jaar")</f>
        <v>9749</v>
      </c>
      <c r="G41" s="245">
        <f>SUMIFS(Data!$H:$H,Data!$G:$G,"Elektriciteitsverbruik - gr*",Data!$O:$O,$B41,Data!$D:$D,G$35,Data!$E:$E,"Heel jaar")</f>
        <v>9695.0185683383115</v>
      </c>
      <c r="H41" s="245">
        <f>SUMIFS(Data!$H:$H,Data!$G:$G,"Elektriciteitsverbruik - gr*",Data!$O:$O,$B41,Data!$D:$D,H$35,Data!$E:$E,"Heel jaar")</f>
        <v>76773.992669364088</v>
      </c>
      <c r="I41" s="245">
        <f>SUMIFS(Data!$H:$H,Data!$G:$G,"Elektriciteitsverbruik - gr*",Data!$O:$O,$B41,Data!$D:$D,I$35,Data!$E:$E,"Heel jaar")</f>
        <v>0</v>
      </c>
    </row>
    <row r="42" spans="2:9" ht="15" thickTop="1" thickBot="1" x14ac:dyDescent="0.3">
      <c r="B42" s="78" t="s">
        <v>117</v>
      </c>
      <c r="C42" s="245">
        <f>SUMIFS(Data!$H:$H,Data!$G:$G,"Elektriciteitsverbruik - gr*",Data!$O:$O,$B42,Data!$D:$D,C$35,Data!$E:$E,"Heel jaar")</f>
        <v>0</v>
      </c>
      <c r="D42" s="245">
        <f>SUMIFS(Data!$H:$H,Data!$G:$G,"Elektriciteitsverbruik - gr*",Data!$O:$O,$B42,Data!$D:$D,D$35,Data!$E:$E,"Heel jaar")</f>
        <v>0</v>
      </c>
      <c r="E42" s="245">
        <f>SUMIFS(Data!$H:$H,Data!$G:$G,"Elektriciteitsverbruik - gr*",Data!$O:$O,$B42,Data!$D:$D,E$35,Data!$E:$E,"Heel jaar")</f>
        <v>25500</v>
      </c>
      <c r="F42" s="245">
        <f>SUMIFS(Data!$H:$H,Data!$G:$G,"Elektriciteitsverbruik - gr*",Data!$O:$O,$B42,Data!$D:$D,F$35,Data!$E:$E,"Heel jaar")</f>
        <v>25500</v>
      </c>
      <c r="G42" s="245">
        <f>SUMIFS(Data!$H:$H,Data!$G:$G,"Elektriciteitsverbruik - gr*",Data!$O:$O,$B42,Data!$D:$D,G$35,Data!$E:$E,"Heel jaar")</f>
        <v>25358.803312404034</v>
      </c>
      <c r="H42" s="245">
        <f>SUMIFS(Data!$H:$H,Data!$G:$G,"Elektriciteitsverbruik - gr*",Data!$O:$O,$B42,Data!$D:$D,H$35,Data!$E:$E,"Heel jaar")</f>
        <v>0</v>
      </c>
      <c r="I42" s="245">
        <f>SUMIFS(Data!$H:$H,Data!$G:$G,"Elektriciteitsverbruik - gr*",Data!$O:$O,$B42,Data!$D:$D,I$35,Data!$E:$E,"Heel jaar")</f>
        <v>0</v>
      </c>
    </row>
    <row r="43" spans="2:9" ht="15" thickTop="1" thickBot="1" x14ac:dyDescent="0.3">
      <c r="B43" s="78" t="s">
        <v>194</v>
      </c>
      <c r="C43" s="245">
        <f>SUMIFS(Data!$H:$H,Data!$G:$G,"Elektriciteitsverbruik - gr*",Data!$O:$O,$B43,Data!$D:$D,C$35,Data!$E:$E,"Heel jaar")</f>
        <v>37877</v>
      </c>
      <c r="D43" s="245">
        <f>SUMIFS(Data!$H:$H,Data!$G:$G,"Elektriciteitsverbruik - gr*",Data!$O:$O,$B43,Data!$D:$D,D$35,Data!$E:$E,"Heel jaar")</f>
        <v>53869</v>
      </c>
      <c r="E43" s="245">
        <f>SUMIFS(Data!$H:$H,Data!$G:$G,"Elektriciteitsverbruik - gr*",Data!$O:$O,$B43,Data!$D:$D,E$35,Data!$E:$E,"Heel jaar")</f>
        <v>46612</v>
      </c>
      <c r="F43" s="245">
        <f>SUMIFS(Data!$H:$H,Data!$G:$G,"Elektriciteitsverbruik - gr*",Data!$O:$O,$B43,Data!$D:$D,F$35,Data!$E:$E,"Heel jaar")</f>
        <v>59952</v>
      </c>
      <c r="G43" s="245">
        <f>SUMIFS(Data!$H:$H,Data!$G:$G,"Elektriciteitsverbruik - gr*",Data!$O:$O,$B43,Data!$D:$D,G$35,Data!$E:$E,"Heel jaar")</f>
        <v>59620.038281774381</v>
      </c>
      <c r="H43" s="245">
        <f>SUMIFS(Data!$H:$H,Data!$G:$G,"Elektriciteitsverbruik - gr*",Data!$O:$O,$B43,Data!$D:$D,H$35,Data!$E:$E,"Heel jaar")</f>
        <v>51222.185070525535</v>
      </c>
      <c r="I43" s="245">
        <f>SUMIFS(Data!$H:$H,Data!$G:$G,"Elektriciteitsverbruik - gr*",Data!$O:$O,$B43,Data!$D:$D,I$35,Data!$E:$E,"Heel jaar")</f>
        <v>0</v>
      </c>
    </row>
    <row r="44" spans="2:9" ht="15" thickTop="1" thickBot="1" x14ac:dyDescent="0.3">
      <c r="B44" s="78" t="s">
        <v>118</v>
      </c>
      <c r="C44" s="245">
        <f>SUMIFS(Data!$H:$H,Data!$G:$G,"Elektriciteitsverbruik - gr*",Data!$O:$O,$B44,Data!$D:$D,C$35,Data!$E:$E,"Heel jaar")</f>
        <v>0</v>
      </c>
      <c r="D44" s="245">
        <f>SUMIFS(Data!$H:$H,Data!$G:$G,"Elektriciteitsverbruik - gr*",Data!$O:$O,$B44,Data!$D:$D,D$35,Data!$E:$E,"Heel jaar")</f>
        <v>0</v>
      </c>
      <c r="E44" s="245">
        <f>SUMIFS(Data!$H:$H,Data!$G:$G,"Elektriciteitsverbruik - gr*",Data!$O:$O,$B44,Data!$D:$D,E$35,Data!$E:$E,"Heel jaar")</f>
        <v>48483</v>
      </c>
      <c r="F44" s="245">
        <f>SUMIFS(Data!$H:$H,Data!$G:$G,"Elektriciteitsverbruik - gr*",Data!$O:$O,$B44,Data!$D:$D,F$35,Data!$E:$E,"Heel jaar")</f>
        <v>162350</v>
      </c>
      <c r="G44" s="245">
        <f>SUMIFS(Data!$H:$H,Data!$G:$G,"Elektriciteitsverbruik - gr*",Data!$O:$O,$B44,Data!$D:$D,G$35,Data!$E:$E,"Heel jaar")</f>
        <v>161451.04775563901</v>
      </c>
      <c r="H44" s="245">
        <f>SUMIFS(Data!$H:$H,Data!$G:$G,"Elektriciteitsverbruik - gr*",Data!$O:$O,$B44,Data!$D:$D,H$35,Data!$E:$E,"Heel jaar")</f>
        <v>113234.228570259</v>
      </c>
      <c r="I44" s="245">
        <f>SUMIFS(Data!$H:$H,Data!$G:$G,"Elektriciteitsverbruik - gr*",Data!$O:$O,$B44,Data!$D:$D,I$35,Data!$E:$E,"Heel jaar")</f>
        <v>0</v>
      </c>
    </row>
    <row r="45" spans="2:9" ht="15" thickTop="1" thickBot="1" x14ac:dyDescent="0.3">
      <c r="B45" s="78" t="s">
        <v>119</v>
      </c>
      <c r="C45" s="245">
        <f>SUMIFS(Data!$H:$H,Data!$G:$G,"Elektriciteitsverbruik - gr*",Data!$O:$O,$B45,Data!$D:$D,C$35,Data!$E:$E,"Heel jaar")</f>
        <v>13325</v>
      </c>
      <c r="D45" s="245">
        <f>SUMIFS(Data!$H:$H,Data!$G:$G,"Elektriciteitsverbruik - gr*",Data!$O:$O,$B45,Data!$D:$D,D$35,Data!$E:$E,"Heel jaar")</f>
        <v>13325</v>
      </c>
      <c r="E45" s="245">
        <f>SUMIFS(Data!$H:$H,Data!$G:$G,"Elektriciteitsverbruik - gr*",Data!$O:$O,$B45,Data!$D:$D,E$35,Data!$E:$E,"Heel jaar")</f>
        <v>13325</v>
      </c>
      <c r="F45" s="245">
        <f>SUMIFS(Data!$H:$H,Data!$G:$G,"Elektriciteitsverbruik - gr*",Data!$O:$O,$B45,Data!$D:$D,F$35,Data!$E:$E,"Heel jaar")</f>
        <v>13325</v>
      </c>
      <c r="G45" s="245">
        <f>SUMIFS(Data!$H:$H,Data!$G:$G,"Elektriciteitsverbruik - gr*",Data!$O:$O,$B45,Data!$D:$D,G$35,Data!$E:$E,"Heel jaar")</f>
        <v>13251.217809324853</v>
      </c>
      <c r="H45" s="245">
        <f>SUMIFS(Data!$H:$H,Data!$G:$G,"Elektriciteitsverbruik - gr*",Data!$O:$O,$B45,Data!$D:$D,H$35,Data!$E:$E,"Heel jaar")</f>
        <v>33308.735018602441</v>
      </c>
      <c r="I45" s="245">
        <f>SUMIFS(Data!$H:$H,Data!$G:$G,"Elektriciteitsverbruik - gr*",Data!$O:$O,$B45,Data!$D:$D,I$35,Data!$E:$E,"Heel jaar")</f>
        <v>0</v>
      </c>
    </row>
    <row r="46" spans="2:9" ht="15" thickTop="1" thickBot="1" x14ac:dyDescent="0.3">
      <c r="B46" s="78" t="s">
        <v>120</v>
      </c>
      <c r="C46" s="245">
        <f>SUMIFS(Data!$H:$H,Data!$G:$G,"Elektriciteitsverbruik - gr*",Data!$O:$O,$B46,Data!$D:$D,C$35,Data!$E:$E,"Heel jaar")</f>
        <v>0</v>
      </c>
      <c r="D46" s="245">
        <f>SUMIFS(Data!$H:$H,Data!$G:$G,"Elektriciteitsverbruik - gr*",Data!$O:$O,$B46,Data!$D:$D,D$35,Data!$E:$E,"Heel jaar")</f>
        <v>32725</v>
      </c>
      <c r="E46" s="245">
        <f>SUMIFS(Data!$H:$H,Data!$G:$G,"Elektriciteitsverbruik - gr*",Data!$O:$O,$B46,Data!$D:$D,E$35,Data!$E:$E,"Heel jaar")</f>
        <v>28927</v>
      </c>
      <c r="F46" s="245">
        <f>SUMIFS(Data!$H:$H,Data!$G:$G,"Elektriciteitsverbruik - gr*",Data!$O:$O,$B46,Data!$D:$D,F$35,Data!$E:$E,"Heel jaar")</f>
        <v>24289</v>
      </c>
      <c r="G46" s="245">
        <f>SUMIFS(Data!$H:$H,Data!$G:$G,"Elektriciteitsverbruik - gr*",Data!$O:$O,$B46,Data!$D:$D,G$35,Data!$E:$E,"Heel jaar")</f>
        <v>0</v>
      </c>
      <c r="H46" s="245">
        <f>SUMIFS(Data!$H:$H,Data!$G:$G,"Elektriciteitsverbruik - gr*",Data!$O:$O,$B46,Data!$D:$D,H$35,Data!$E:$E,"Heel jaar")</f>
        <v>0</v>
      </c>
      <c r="I46" s="245">
        <f>SUMIFS(Data!$H:$H,Data!$G:$G,"Elektriciteitsverbruik - gr*",Data!$O:$O,$B46,Data!$D:$D,I$35,Data!$E:$E,"Heel jaar")</f>
        <v>0</v>
      </c>
    </row>
    <row r="47" spans="2:9" ht="15" thickTop="1" thickBot="1" x14ac:dyDescent="0.3">
      <c r="B47" s="78" t="s">
        <v>121</v>
      </c>
      <c r="C47" s="245">
        <f>SUMIFS(Data!$H:$H,Data!$G:$G,"Elektriciteitsverbruik - gr*",Data!$O:$O,$B47,Data!$D:$D,C$35,Data!$E:$E,"Heel jaar")</f>
        <v>0</v>
      </c>
      <c r="D47" s="245">
        <f>SUMIFS(Data!$H:$H,Data!$G:$G,"Elektriciteitsverbruik - gr*",Data!$O:$O,$B47,Data!$D:$D,D$35,Data!$E:$E,"Heel jaar")</f>
        <v>0</v>
      </c>
      <c r="E47" s="245">
        <f>SUMIFS(Data!$H:$H,Data!$G:$G,"Elektriciteitsverbruik - gr*",Data!$O:$O,$B47,Data!$D:$D,E$35,Data!$E:$E,"Heel jaar")</f>
        <v>0</v>
      </c>
      <c r="F47" s="245">
        <f>SUMIFS(Data!$H:$H,Data!$G:$G,"Elektriciteitsverbruik - gr*",Data!$O:$O,$B47,Data!$D:$D,F$35,Data!$E:$E,"Heel jaar")</f>
        <v>41314</v>
      </c>
      <c r="G47" s="245">
        <f>SUMIFS(Data!$H:$H,Data!$G:$G,"Elektriciteitsverbruik - gr*",Data!$O:$O,$B47,Data!$D:$D,G$35,Data!$E:$E,"Heel jaar")</f>
        <v>41085.239217594521</v>
      </c>
      <c r="H47" s="245">
        <f>SUMIFS(Data!$H:$H,Data!$G:$G,"Elektriciteitsverbruik - gr*",Data!$O:$O,$B47,Data!$D:$D,H$35,Data!$E:$E,"Heel jaar")</f>
        <v>72742.616992517171</v>
      </c>
      <c r="I47" s="245">
        <f>SUMIFS(Data!$H:$H,Data!$G:$G,"Elektriciteitsverbruik - gr*",Data!$O:$O,$B47,Data!$D:$D,I$35,Data!$E:$E,"Heel jaar")</f>
        <v>0</v>
      </c>
    </row>
    <row r="48" spans="2:9" ht="15" thickTop="1" thickBot="1" x14ac:dyDescent="0.3">
      <c r="B48" s="78" t="s">
        <v>122</v>
      </c>
      <c r="C48" s="245">
        <f>SUMIFS(Data!$H:$H,Data!$G:$G,"Elektriciteitsverbruik - gr*",Data!$O:$O,$B48,Data!$D:$D,C$35,Data!$E:$E,"Heel jaar")</f>
        <v>143943</v>
      </c>
      <c r="D48" s="245">
        <f>SUMIFS(Data!$H:$H,Data!$G:$G,"Elektriciteitsverbruik - gr*",Data!$O:$O,$B48,Data!$D:$D,D$35,Data!$E:$E,"Heel jaar")</f>
        <v>148651</v>
      </c>
      <c r="E48" s="245">
        <f>SUMIFS(Data!$H:$H,Data!$G:$G,"Elektriciteitsverbruik - gr*",Data!$O:$O,$B48,Data!$D:$D,E$35,Data!$E:$E,"Heel jaar")</f>
        <v>166626</v>
      </c>
      <c r="F48" s="245">
        <f>SUMIFS(Data!$H:$H,Data!$G:$G,"Elektriciteitsverbruik - gr*",Data!$O:$O,$B48,Data!$D:$D,F$35,Data!$E:$E,"Heel jaar")</f>
        <v>164712</v>
      </c>
      <c r="G48" s="245">
        <f>SUMIFS(Data!$H:$H,Data!$G:$G,"Elektriciteitsverbruik - gr*",Data!$O:$O,$B48,Data!$D:$D,G$35,Data!$E:$E,"Heel jaar")</f>
        <v>163799.96906638014</v>
      </c>
      <c r="H48" s="245">
        <f>SUMIFS(Data!$H:$H,Data!$G:$G,"Elektriciteitsverbruik - gr*",Data!$O:$O,$B48,Data!$D:$D,H$35,Data!$E:$E,"Heel jaar")</f>
        <v>118110</v>
      </c>
      <c r="I48" s="245">
        <f>SUMIFS(Data!$H:$H,Data!$G:$G,"Elektriciteitsverbruik - gr*",Data!$O:$O,$B48,Data!$D:$D,I$35,Data!$E:$E,"Heel jaar")</f>
        <v>0</v>
      </c>
    </row>
    <row r="49" spans="2:9" ht="15" thickTop="1" thickBot="1" x14ac:dyDescent="0.3">
      <c r="B49" s="78" t="s">
        <v>123</v>
      </c>
      <c r="C49" s="245">
        <f>SUMIFS(Data!$H:$H,Data!$G:$G,"Elektriciteitsverbruik - gr*",Data!$O:$O,$B49,Data!$D:$D,C$35,Data!$E:$E,"Heel jaar")</f>
        <v>0</v>
      </c>
      <c r="D49" s="245">
        <f>SUMIFS(Data!$H:$H,Data!$G:$G,"Elektriciteitsverbruik - gr*",Data!$O:$O,$B49,Data!$D:$D,D$35,Data!$E:$E,"Heel jaar")</f>
        <v>0</v>
      </c>
      <c r="E49" s="245">
        <f>SUMIFS(Data!$H:$H,Data!$G:$G,"Elektriciteitsverbruik - gr*",Data!$O:$O,$B49,Data!$D:$D,E$35,Data!$E:$E,"Heel jaar")</f>
        <v>0</v>
      </c>
      <c r="F49" s="245">
        <f>SUMIFS(Data!$H:$H,Data!$G:$G,"Elektriciteitsverbruik - gr*",Data!$O:$O,$B49,Data!$D:$D,F$35,Data!$E:$E,"Heel jaar")</f>
        <v>10217</v>
      </c>
      <c r="G49" s="245">
        <f>SUMIFS(Data!$H:$H,Data!$G:$G,"Elektriciteitsverbruik - gr*",Data!$O:$O,$B49,Data!$D:$D,G$35,Data!$E:$E,"Heel jaar")</f>
        <v>10160.427193836549</v>
      </c>
      <c r="H49" s="245">
        <f>SUMIFS(Data!$H:$H,Data!$G:$G,"Elektriciteitsverbruik - gr*",Data!$O:$O,$B49,Data!$D:$D,H$35,Data!$E:$E,"Heel jaar")</f>
        <v>0</v>
      </c>
      <c r="I49" s="245">
        <f>SUMIFS(Data!$H:$H,Data!$G:$G,"Elektriciteitsverbruik - gr*",Data!$O:$O,$B49,Data!$D:$D,I$35,Data!$E:$E,"Heel jaar")</f>
        <v>0</v>
      </c>
    </row>
    <row r="50" spans="2:9" ht="15" thickTop="1" thickBot="1" x14ac:dyDescent="0.3">
      <c r="B50" s="78" t="s">
        <v>124</v>
      </c>
      <c r="C50" s="245">
        <f>SUMIFS(Data!$H:$H,Data!$G:$G,"Elektriciteitsverbruik - gr*",Data!$O:$O,$B50,Data!$D:$D,C$35,Data!$E:$E,"Heel jaar")</f>
        <v>15604</v>
      </c>
      <c r="D50" s="245">
        <f>SUMIFS(Data!$H:$H,Data!$G:$G,"Elektriciteitsverbruik - gr*",Data!$O:$O,$B50,Data!$D:$D,D$35,Data!$E:$E,"Heel jaar")</f>
        <v>12269</v>
      </c>
      <c r="E50" s="245">
        <f>SUMIFS(Data!$H:$H,Data!$G:$G,"Elektriciteitsverbruik - gr*",Data!$O:$O,$B50,Data!$D:$D,E$35,Data!$E:$E,"Heel jaar")</f>
        <v>15652</v>
      </c>
      <c r="F50" s="245">
        <f>SUMIFS(Data!$H:$H,Data!$G:$G,"Elektriciteitsverbruik - gr*",Data!$O:$O,$B50,Data!$D:$D,F$35,Data!$E:$E,"Heel jaar")</f>
        <v>21080</v>
      </c>
      <c r="G50" s="245">
        <f>SUMIFS(Data!$H:$H,Data!$G:$G,"Elektriciteitsverbruik - gr*",Data!$O:$O,$B50,Data!$D:$D,G$35,Data!$E:$E,"Heel jaar")</f>
        <v>13082</v>
      </c>
      <c r="H50" s="245">
        <f>SUMIFS(Data!$H:$H,Data!$G:$G,"Elektriciteitsverbruik - gr*",Data!$O:$O,$B50,Data!$D:$D,H$35,Data!$E:$E,"Heel jaar")</f>
        <v>13082</v>
      </c>
      <c r="I50" s="245">
        <f>SUMIFS(Data!$H:$H,Data!$G:$G,"Elektriciteitsverbruik - gr*",Data!$O:$O,$B50,Data!$D:$D,I$35,Data!$E:$E,"Heel jaar")</f>
        <v>0</v>
      </c>
    </row>
    <row r="51" spans="2:9" ht="15" thickTop="1" thickBot="1" x14ac:dyDescent="0.3">
      <c r="B51" s="78" t="s">
        <v>125</v>
      </c>
      <c r="C51" s="245">
        <f>SUMIFS(Data!$H:$H,Data!$G:$G,"Elektriciteitsverbruik - gr*",Data!$O:$O,$B51,Data!$D:$D,C$35,Data!$E:$E,"Heel jaar")</f>
        <v>768239</v>
      </c>
      <c r="D51" s="245">
        <f>SUMIFS(Data!$H:$H,Data!$G:$G,"Elektriciteitsverbruik - gr*",Data!$O:$O,$B51,Data!$D:$D,D$35,Data!$E:$E,"Heel jaar")</f>
        <v>653829</v>
      </c>
      <c r="E51" s="245">
        <f>SUMIFS(Data!$H:$H,Data!$G:$G,"Elektriciteitsverbruik - gr*",Data!$O:$O,$B51,Data!$D:$D,E$35,Data!$E:$E,"Heel jaar")</f>
        <v>590446</v>
      </c>
      <c r="F51" s="245">
        <f>SUMIFS(Data!$H:$H,Data!$G:$G,"Elektriciteitsverbruik - gr*",Data!$O:$O,$B51,Data!$D:$D,F$35,Data!$E:$E,"Heel jaar")</f>
        <v>653829</v>
      </c>
      <c r="G51" s="245">
        <f>SUMIFS(Data!$H:$H,Data!$G:$G,"Elektriciteitsverbruik - gr*",Data!$O:$O,$B51,Data!$D:$D,G$35,Data!$E:$E,"Heel jaar")</f>
        <v>650208.66709591437</v>
      </c>
      <c r="H51" s="245">
        <f>SUMIFS(Data!$H:$H,Data!$G:$G,"Elektriciteitsverbruik - gr*",Data!$O:$O,$B51,Data!$D:$D,H$35,Data!$E:$E,"Heel jaar")</f>
        <v>1040722.0407523511</v>
      </c>
      <c r="I51" s="245">
        <f>SUMIFS(Data!$H:$H,Data!$G:$G,"Elektriciteitsverbruik - gr*",Data!$O:$O,$B51,Data!$D:$D,I$35,Data!$E:$E,"Heel jaar")</f>
        <v>0</v>
      </c>
    </row>
    <row r="52" spans="2:9" ht="15" thickTop="1" thickBot="1" x14ac:dyDescent="0.3">
      <c r="B52" s="78" t="s">
        <v>152</v>
      </c>
      <c r="C52" s="245">
        <f>SUMIFS(Data!$H:$H,Data!$G:$G,"Elektriciteitsverbruik - gr*",Data!$O:$O,$B52,Data!$D:$D,C$35,Data!$E:$E,"Heel jaar")</f>
        <v>56100</v>
      </c>
      <c r="D52" s="245">
        <f>SUMIFS(Data!$H:$H,Data!$G:$G,"Elektriciteitsverbruik - gr*",Data!$O:$O,$B52,Data!$D:$D,D$35,Data!$E:$E,"Heel jaar")</f>
        <v>0</v>
      </c>
      <c r="E52" s="245">
        <f>SUMIFS(Data!$H:$H,Data!$G:$G,"Elektriciteitsverbruik - gr*",Data!$O:$O,$B52,Data!$D:$D,E$35,Data!$E:$E,"Heel jaar")</f>
        <v>0</v>
      </c>
      <c r="F52" s="245">
        <f>SUMIFS(Data!$H:$H,Data!$G:$G,"Elektriciteitsverbruik - gr*",Data!$O:$O,$B52,Data!$D:$D,F$35,Data!$E:$E,"Heel jaar")</f>
        <v>0</v>
      </c>
      <c r="G52" s="245">
        <f>SUMIFS(Data!$H:$H,Data!$G:$G,"Elektriciteitsverbruik - gr*",Data!$O:$O,$B52,Data!$D:$D,G$35,Data!$E:$E,"Heel jaar")</f>
        <v>0</v>
      </c>
      <c r="H52" s="245">
        <f>SUMIFS(Data!$H:$H,Data!$G:$G,"Elektriciteitsverbruik - gr*",Data!$O:$O,$B52,Data!$D:$D,H$35,Data!$E:$E,"Heel jaar")</f>
        <v>0</v>
      </c>
      <c r="I52" s="245">
        <f>SUMIFS(Data!$H:$H,Data!$G:$G,"Elektriciteitsverbruik - gr*",Data!$O:$O,$B52,Data!$D:$D,I$35,Data!$E:$E,"Heel jaar")</f>
        <v>0</v>
      </c>
    </row>
    <row r="53" spans="2:9" ht="15" thickTop="1" thickBot="1" x14ac:dyDescent="0.3">
      <c r="B53" s="78" t="s">
        <v>310</v>
      </c>
      <c r="C53" s="245">
        <f>SUMIFS(Data!$H:$H,Data!$G:$G,"Elektriciteitsverbruik - gr*",Data!$O:$O,$B53,Data!$D:$D,C$35,Data!$E:$E,"Heel jaar")</f>
        <v>0</v>
      </c>
      <c r="D53" s="245">
        <f>SUMIFS(Data!$H:$H,Data!$G:$G,"Elektriciteitsverbruik - gr*",Data!$O:$O,$B53,Data!$D:$D,D$35,Data!$E:$E,"Heel jaar")</f>
        <v>0</v>
      </c>
      <c r="E53" s="245">
        <f>SUMIFS(Data!$H:$H,Data!$G:$G,"Elektriciteitsverbruik - gr*",Data!$O:$O,$B53,Data!$D:$D,E$35,Data!$E:$E,"Heel jaar")</f>
        <v>0</v>
      </c>
      <c r="F53" s="245">
        <f>SUMIFS(Data!$H:$H,Data!$G:$G,"Elektriciteitsverbruik - gr*",Data!$O:$O,$B53,Data!$D:$D,F$35,Data!$E:$E,"Heel jaar")</f>
        <v>0</v>
      </c>
      <c r="G53" s="245">
        <f>SUMIFS(Data!$H:$H,Data!$G:$G,"Elektriciteitsverbruik - gr*",Data!$O:$O,$B53,Data!$D:$D,G$35,Data!$E:$E,"Heel jaar")</f>
        <v>0</v>
      </c>
      <c r="H53" s="245">
        <f>SUMIFS(Data!$H:$H,Data!$G:$G,"Elektriciteitsverbruik - gr*",Data!$O:$O,$B53,Data!$D:$D,H$35,Data!$E:$E,"Heel jaar")</f>
        <v>12254.789208250388</v>
      </c>
      <c r="I53" s="245">
        <f>SUMIFS(Data!$H:$H,Data!$G:$G,"Elektriciteitsverbruik - gr*",Data!$O:$O,$B53,Data!$D:$D,I$35,Data!$E:$E,"Heel jaar")</f>
        <v>0</v>
      </c>
    </row>
    <row r="54" spans="2:9" ht="15" thickTop="1" thickBot="1" x14ac:dyDescent="0.3">
      <c r="B54" s="78" t="s">
        <v>311</v>
      </c>
      <c r="C54" s="245">
        <f>SUMIFS(Data!$H:$H,Data!$G:$G,"Elektriciteitsverbruik - gr*",Data!$O:$O,$B54,Data!$D:$D,C$35,Data!$E:$E,"Heel jaar")</f>
        <v>0</v>
      </c>
      <c r="D54" s="245">
        <f>SUMIFS(Data!$H:$H,Data!$G:$G,"Elektriciteitsverbruik - gr*",Data!$O:$O,$B54,Data!$D:$D,D$35,Data!$E:$E,"Heel jaar")</f>
        <v>0</v>
      </c>
      <c r="E54" s="245">
        <f>SUMIFS(Data!$H:$H,Data!$G:$G,"Elektriciteitsverbruik - gr*",Data!$O:$O,$B54,Data!$D:$D,E$35,Data!$E:$E,"Heel jaar")</f>
        <v>0</v>
      </c>
      <c r="F54" s="245">
        <f>SUMIFS(Data!$H:$H,Data!$G:$G,"Elektriciteitsverbruik - gr*",Data!$O:$O,$B54,Data!$D:$D,F$35,Data!$E:$E,"Heel jaar")</f>
        <v>0</v>
      </c>
      <c r="G54" s="245">
        <f>SUMIFS(Data!$H:$H,Data!$G:$G,"Elektriciteitsverbruik - gr*",Data!$O:$O,$B54,Data!$D:$D,G$35,Data!$E:$E,"Heel jaar")</f>
        <v>0</v>
      </c>
      <c r="H54" s="245">
        <f>SUMIFS(Data!$H:$H,Data!$G:$G,"Elektriciteitsverbruik - gr*",Data!$O:$O,$B54,Data!$D:$D,H$35,Data!$E:$E,"Heel jaar")</f>
        <v>10374.86387423839</v>
      </c>
      <c r="I54" s="245">
        <f>SUMIFS(Data!$H:$H,Data!$G:$G,"Elektriciteitsverbruik - gr*",Data!$O:$O,$B54,Data!$D:$D,I$35,Data!$E:$E,"Heel jaar")</f>
        <v>0</v>
      </c>
    </row>
    <row r="57" spans="2:9" ht="14.4" thickBot="1" x14ac:dyDescent="0.3"/>
    <row r="58" spans="2:9" ht="17.399999999999999" thickTop="1" thickBot="1" x14ac:dyDescent="0.3">
      <c r="B58" s="372" t="s">
        <v>198</v>
      </c>
      <c r="C58" s="373"/>
      <c r="D58" s="373"/>
      <c r="E58" s="373"/>
      <c r="F58" s="373"/>
      <c r="G58" s="373"/>
      <c r="H58" s="373"/>
      <c r="I58" s="373"/>
    </row>
    <row r="59" spans="2:9" ht="15" thickTop="1" thickBot="1" x14ac:dyDescent="0.3">
      <c r="B59" s="85"/>
      <c r="C59" s="85">
        <v>2016</v>
      </c>
      <c r="D59" s="85">
        <f t="shared" ref="D59" si="6">C59+1</f>
        <v>2017</v>
      </c>
      <c r="E59" s="85">
        <f t="shared" ref="E59" si="7">D59+1</f>
        <v>2018</v>
      </c>
      <c r="F59" s="85">
        <f t="shared" ref="F59" si="8">E59+1</f>
        <v>2019</v>
      </c>
      <c r="G59" s="85">
        <f t="shared" ref="G59" si="9">F59+1</f>
        <v>2020</v>
      </c>
      <c r="H59" s="85">
        <f t="shared" ref="H59" si="10">G59+1</f>
        <v>2021</v>
      </c>
      <c r="I59" s="85">
        <f t="shared" ref="I59" si="11">H59+1</f>
        <v>2022</v>
      </c>
    </row>
    <row r="60" spans="2:9" ht="15" thickTop="1" thickBot="1" x14ac:dyDescent="0.3">
      <c r="B60" s="78" t="s">
        <v>199</v>
      </c>
      <c r="C60" s="245">
        <f>SUMIFS(Data!$H:$H,Data!$G:$G,"Elektriciteitsverbruik - wagens",Data!$D:$D,C$59,Data!$E:$E,"Heel jaar")</f>
        <v>120571</v>
      </c>
      <c r="D60" s="245">
        <f>SUMIFS(Data!$H:$H,Data!$G:$G,"Elektriciteitsverbruik - wagens",Data!$D:$D,D$59,Data!$E:$E,"Heel jaar")</f>
        <v>127952</v>
      </c>
      <c r="E60" s="245">
        <f>SUMIFS(Data!$H:$H,Data!$G:$G,"Elektriciteitsverbruik - wagens",Data!$D:$D,E$59,Data!$E:$E,"Heel jaar")</f>
        <v>142056</v>
      </c>
      <c r="F60" s="245">
        <f>SUMIFS(Data!$H:$H,Data!$G:$G,"Elektriciteitsverbruik - wagens",Data!$D:$D,F$59,Data!$E:$E,"Heel jaar")</f>
        <v>444246</v>
      </c>
      <c r="G60" s="245">
        <f>SUMIFS(Data!$H:$H,Data!$G:$G,"Elektriciteitsverbruik - wagens",Data!$D:$D,G$59,Data!$E:$E,"Heel jaar")</f>
        <v>760467.2</v>
      </c>
      <c r="H60" s="245">
        <f>SUMIFS(Data!$H:$H,Data!$G:$G,"Elektriciteitsverbruik - wagens",Data!$D:$D,H$59,Data!$E:$E,"Heel jaar")</f>
        <v>930787.45333333325</v>
      </c>
      <c r="I60" s="245">
        <f>SUMIFS(Data!$H:$H,Data!$G:$G,"Elektriciteitsverbruik - wagens",Data!$D:$D,I$59,Data!$E:$E,"Heel jaar")</f>
        <v>0</v>
      </c>
    </row>
    <row r="65" spans="9:9" x14ac:dyDescent="0.25">
      <c r="I65">
        <f>H60/F60</f>
        <v>2.0952072800505426</v>
      </c>
    </row>
  </sheetData>
  <mergeCells count="4">
    <mergeCell ref="B3:I3"/>
    <mergeCell ref="B34:I34"/>
    <mergeCell ref="B58:I58"/>
    <mergeCell ref="B27:I27"/>
  </mergeCells>
  <pageMargins left="0.7" right="0.7" top="0.75" bottom="0.75" header="0.3" footer="0.3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69da54-7508-45da-81e0-61391435f63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A65D2EDA0E9E45BFEEA923EE09ECBD" ma:contentTypeVersion="15" ma:contentTypeDescription="Een nieuw document maken." ma:contentTypeScope="" ma:versionID="ba29a745408bb9b63fdee5f727daa62a">
  <xsd:schema xmlns:xsd="http://www.w3.org/2001/XMLSchema" xmlns:xs="http://www.w3.org/2001/XMLSchema" xmlns:p="http://schemas.microsoft.com/office/2006/metadata/properties" xmlns:ns2="0e69da54-7508-45da-81e0-61391435f633" xmlns:ns3="7d0669df-3ff2-417f-b043-c18569a775e8" targetNamespace="http://schemas.microsoft.com/office/2006/metadata/properties" ma:root="true" ma:fieldsID="11e17ae458fda4a46d1947c594151429" ns2:_="" ns3:_="">
    <xsd:import namespace="0e69da54-7508-45da-81e0-61391435f633"/>
    <xsd:import namespace="7d0669df-3ff2-417f-b043-c18569a77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69da54-7508-45da-81e0-61391435f6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0d3ff5ce-ee3d-4e50-b2bc-49226c5845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669df-3ff2-417f-b043-c18569a77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0E209E-A321-4773-89CE-97E1C3273A5C}">
  <ds:schemaRefs>
    <ds:schemaRef ds:uri="d3de99d6-5ca1-4a32-a705-d3426cea1c9c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f098652-5a2a-44e5-a805-601e68c9d6e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EEAB52E-8C9A-4ED9-8D73-84153C2D56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A182A2-5DFE-4D35-8A8D-90050946EF0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Footprints</vt:lpstr>
      <vt:lpstr>Voortgang</vt:lpstr>
      <vt:lpstr>Data</vt:lpstr>
      <vt:lpstr>Input keuzevariabelen</vt:lpstr>
      <vt:lpstr>Verbruik vestigingen 2022-1</vt:lpstr>
      <vt:lpstr>Verbruik vestigingen 2021</vt:lpstr>
      <vt:lpstr>Verbruik vestigingen 2020</vt:lpstr>
      <vt:lpstr>Energiebeoordelingen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Daan</dc:creator>
  <cp:lastModifiedBy>Marleen Leene</cp:lastModifiedBy>
  <cp:lastPrinted>2019-12-03T14:08:55Z</cp:lastPrinted>
  <dcterms:created xsi:type="dcterms:W3CDTF">2019-11-25T12:21:07Z</dcterms:created>
  <dcterms:modified xsi:type="dcterms:W3CDTF">2022-10-26T09:03:03Z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7" name="eDOCS AutoSave">
    <vt:lpwstr>20200617125950380</vt:lpwstr>
  </property>
  <property fmtid="{D5CDD505-2E9C-101B-9397-08002B2CF9AE}" pid="10" name="ContentTypeId">
    <vt:lpwstr>0x010100C2A65D2EDA0E9E45BFEEA923EE09ECBD</vt:lpwstr>
  </property>
  <property fmtid="{D5CDD505-2E9C-101B-9397-08002B2CF9AE}" pid="11" name="Order">
    <vt:r8>1300</vt:r8>
  </property>
  <property fmtid="{D5CDD505-2E9C-101B-9397-08002B2CF9AE}" pid="12" name="MediaServiceImageTags">
    <vt:lpwstr/>
  </property>
</Properties>
</file>